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H:\Resource Documents\COVID-19\"/>
    </mc:Choice>
  </mc:AlternateContent>
  <xr:revisionPtr revIDLastSave="0" documentId="8_{BCA96F80-9B67-46E0-93BB-D146F26E33A6}" xr6:coauthVersionLast="44" xr6:coauthVersionMax="44" xr10:uidLastSave="{00000000-0000-0000-0000-000000000000}"/>
  <bookViews>
    <workbookView xWindow="-120" yWindow="-120" windowWidth="29040" windowHeight="15840" xr2:uid="{24E996E6-34D4-4EB3-AFC5-BB938A00AACE}"/>
  </bookViews>
  <sheets>
    <sheet name="Cash Flow" sheetId="2" r:id="rId1"/>
    <sheet name="Cash on Hand Chart" sheetId="3" r:id="rId2"/>
    <sheet name="Cash Forecasting Chart" sheetId="4" r:id="rId3"/>
    <sheet name="Instructions" sheetId="1" r:id="rId4"/>
    <sheet name="Cash-Flow Example" sheetId="9" r:id="rId5"/>
    <sheet name="Chart Example" sheetId="8" r:id="rId6"/>
    <sheet name="Forecast Model Example" sheetId="10" r:id="rId7"/>
  </sheets>
  <externalReferences>
    <externalReference r:id="rId8"/>
  </externalReferences>
  <definedNames>
    <definedName name="Cash_Minimum" localSheetId="0">'Cash Flow'!$L$3</definedName>
    <definedName name="Cash_Minimum" localSheetId="4">'Cash-Flow Example'!$K$3</definedName>
    <definedName name="Cash_Minimum">'[1]Cash Flow Actual'!$J$3</definedName>
    <definedName name="_xlnm.Print_Area" localSheetId="1">'Cash on Hand Chart'!$A:$L</definedName>
    <definedName name="_xlnm.Print_Area" localSheetId="5">'Chart Example'!$A:$L</definedName>
    <definedName name="Start_Date" localSheetId="0">'Cash Flow'!$H$3</definedName>
    <definedName name="Start_Date" localSheetId="4">'Cash-Flow Example'!$G$3</definedName>
    <definedName name="Start_Date">'[1]Cash Flow Actual'!$F$3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5" i="8" l="1"/>
  <c r="C14" i="8"/>
  <c r="C13" i="8"/>
  <c r="C12" i="8"/>
  <c r="C11" i="8"/>
  <c r="C10" i="8"/>
  <c r="C9" i="8"/>
  <c r="C8" i="8"/>
  <c r="C7" i="8"/>
  <c r="C6" i="8"/>
  <c r="C5" i="8"/>
  <c r="C4" i="8"/>
  <c r="F90" i="9" l="1"/>
  <c r="D96" i="9" l="1"/>
  <c r="P95" i="9"/>
  <c r="E91" i="9"/>
  <c r="F91" i="9" s="1"/>
  <c r="G91" i="9" s="1"/>
  <c r="H91" i="9" s="1"/>
  <c r="I91" i="9" s="1"/>
  <c r="J91" i="9" s="1"/>
  <c r="K91" i="9" s="1"/>
  <c r="L91" i="9" s="1"/>
  <c r="M91" i="9" s="1"/>
  <c r="N91" i="9" s="1"/>
  <c r="O91" i="9" s="1"/>
  <c r="D91" i="9"/>
  <c r="P91" i="9" s="1"/>
  <c r="D90" i="9"/>
  <c r="E89" i="9"/>
  <c r="F89" i="9" s="1"/>
  <c r="G89" i="9" s="1"/>
  <c r="H89" i="9" s="1"/>
  <c r="I89" i="9" s="1"/>
  <c r="J89" i="9" s="1"/>
  <c r="K89" i="9" s="1"/>
  <c r="L89" i="9" s="1"/>
  <c r="M89" i="9" s="1"/>
  <c r="N89" i="9" s="1"/>
  <c r="O89" i="9" s="1"/>
  <c r="D89" i="9"/>
  <c r="D88" i="9"/>
  <c r="D87" i="9"/>
  <c r="D86" i="9"/>
  <c r="E86" i="9" s="1"/>
  <c r="E85" i="9"/>
  <c r="F85" i="9" s="1"/>
  <c r="G85" i="9" s="1"/>
  <c r="H85" i="9" s="1"/>
  <c r="I85" i="9" s="1"/>
  <c r="J85" i="9" s="1"/>
  <c r="K85" i="9" s="1"/>
  <c r="L85" i="9" s="1"/>
  <c r="M85" i="9" s="1"/>
  <c r="N85" i="9" s="1"/>
  <c r="O85" i="9" s="1"/>
  <c r="D85" i="9"/>
  <c r="P85" i="9" s="1"/>
  <c r="D84" i="9"/>
  <c r="E84" i="9" s="1"/>
  <c r="E83" i="9"/>
  <c r="F83" i="9" s="1"/>
  <c r="G83" i="9" s="1"/>
  <c r="H83" i="9" s="1"/>
  <c r="I83" i="9" s="1"/>
  <c r="J83" i="9" s="1"/>
  <c r="K83" i="9" s="1"/>
  <c r="L83" i="9" s="1"/>
  <c r="M83" i="9" s="1"/>
  <c r="N83" i="9" s="1"/>
  <c r="O83" i="9" s="1"/>
  <c r="D83" i="9"/>
  <c r="P83" i="9" s="1"/>
  <c r="D82" i="9"/>
  <c r="D81" i="9"/>
  <c r="D80" i="9"/>
  <c r="E80" i="9" s="1"/>
  <c r="K79" i="9"/>
  <c r="L79" i="9" s="1"/>
  <c r="M79" i="9" s="1"/>
  <c r="N79" i="9" s="1"/>
  <c r="O79" i="9" s="1"/>
  <c r="J79" i="9"/>
  <c r="F79" i="9"/>
  <c r="G79" i="9" s="1"/>
  <c r="H79" i="9" s="1"/>
  <c r="D79" i="9"/>
  <c r="P79" i="9" s="1"/>
  <c r="E78" i="9"/>
  <c r="F78" i="9" s="1"/>
  <c r="G78" i="9" s="1"/>
  <c r="H78" i="9" s="1"/>
  <c r="I78" i="9" s="1"/>
  <c r="J78" i="9" s="1"/>
  <c r="K78" i="9" s="1"/>
  <c r="L78" i="9" s="1"/>
  <c r="M78" i="9" s="1"/>
  <c r="N78" i="9" s="1"/>
  <c r="O78" i="9" s="1"/>
  <c r="D78" i="9"/>
  <c r="D77" i="9"/>
  <c r="E76" i="9"/>
  <c r="F76" i="9" s="1"/>
  <c r="G76" i="9" s="1"/>
  <c r="H76" i="9" s="1"/>
  <c r="I76" i="9" s="1"/>
  <c r="J76" i="9" s="1"/>
  <c r="K76" i="9" s="1"/>
  <c r="L76" i="9" s="1"/>
  <c r="M76" i="9" s="1"/>
  <c r="N76" i="9" s="1"/>
  <c r="O76" i="9" s="1"/>
  <c r="D76" i="9"/>
  <c r="D75" i="9"/>
  <c r="C74" i="9"/>
  <c r="D74" i="9" s="1"/>
  <c r="E73" i="9"/>
  <c r="D73" i="9"/>
  <c r="D72" i="9"/>
  <c r="G71" i="9"/>
  <c r="H71" i="9" s="1"/>
  <c r="I71" i="9" s="1"/>
  <c r="J71" i="9" s="1"/>
  <c r="K71" i="9" s="1"/>
  <c r="L71" i="9" s="1"/>
  <c r="M71" i="9" s="1"/>
  <c r="N71" i="9" s="1"/>
  <c r="O71" i="9" s="1"/>
  <c r="E71" i="9"/>
  <c r="F71" i="9" s="1"/>
  <c r="D71" i="9"/>
  <c r="D70" i="9"/>
  <c r="P69" i="9"/>
  <c r="D68" i="9"/>
  <c r="E67" i="9"/>
  <c r="F67" i="9" s="1"/>
  <c r="G67" i="9" s="1"/>
  <c r="H67" i="9" s="1"/>
  <c r="I67" i="9" s="1"/>
  <c r="J67" i="9" s="1"/>
  <c r="K67" i="9" s="1"/>
  <c r="L67" i="9" s="1"/>
  <c r="M67" i="9" s="1"/>
  <c r="N67" i="9" s="1"/>
  <c r="O67" i="9" s="1"/>
  <c r="D67" i="9"/>
  <c r="D66" i="9"/>
  <c r="I65" i="9"/>
  <c r="J65" i="9" s="1"/>
  <c r="K65" i="9" s="1"/>
  <c r="L65" i="9" s="1"/>
  <c r="M65" i="9" s="1"/>
  <c r="N65" i="9" s="1"/>
  <c r="O65" i="9" s="1"/>
  <c r="D65" i="9"/>
  <c r="P65" i="9" s="1"/>
  <c r="D64" i="9"/>
  <c r="E63" i="9"/>
  <c r="F63" i="9" s="1"/>
  <c r="G63" i="9" s="1"/>
  <c r="H63" i="9" s="1"/>
  <c r="I63" i="9" s="1"/>
  <c r="J63" i="9" s="1"/>
  <c r="K63" i="9" s="1"/>
  <c r="L63" i="9" s="1"/>
  <c r="M63" i="9" s="1"/>
  <c r="N63" i="9" s="1"/>
  <c r="O63" i="9" s="1"/>
  <c r="D63" i="9"/>
  <c r="D62" i="9"/>
  <c r="C62" i="9"/>
  <c r="D61" i="9"/>
  <c r="C61" i="9"/>
  <c r="D60" i="9"/>
  <c r="E60" i="9" s="1"/>
  <c r="F60" i="9" s="1"/>
  <c r="G60" i="9" s="1"/>
  <c r="H60" i="9" s="1"/>
  <c r="I60" i="9" s="1"/>
  <c r="J60" i="9" s="1"/>
  <c r="K60" i="9" s="1"/>
  <c r="L60" i="9" s="1"/>
  <c r="M60" i="9" s="1"/>
  <c r="N60" i="9" s="1"/>
  <c r="O60" i="9" s="1"/>
  <c r="K59" i="9"/>
  <c r="L59" i="9" s="1"/>
  <c r="M59" i="9" s="1"/>
  <c r="N59" i="9" s="1"/>
  <c r="O59" i="9" s="1"/>
  <c r="J59" i="9"/>
  <c r="D59" i="9"/>
  <c r="K58" i="9"/>
  <c r="L58" i="9" s="1"/>
  <c r="M58" i="9" s="1"/>
  <c r="N58" i="9" s="1"/>
  <c r="O58" i="9" s="1"/>
  <c r="J58" i="9"/>
  <c r="D58" i="9"/>
  <c r="E57" i="9"/>
  <c r="D57" i="9"/>
  <c r="O51" i="9"/>
  <c r="N51" i="9"/>
  <c r="M51" i="9"/>
  <c r="L51" i="9"/>
  <c r="K51" i="9"/>
  <c r="J51" i="9"/>
  <c r="I51" i="9"/>
  <c r="H51" i="9"/>
  <c r="G51" i="9"/>
  <c r="F51" i="9"/>
  <c r="E51" i="9"/>
  <c r="P50" i="9"/>
  <c r="D49" i="9"/>
  <c r="P49" i="9" s="1"/>
  <c r="P48" i="9"/>
  <c r="P47" i="9"/>
  <c r="D47" i="9"/>
  <c r="P46" i="9"/>
  <c r="D46" i="9"/>
  <c r="P45" i="9"/>
  <c r="D45" i="9"/>
  <c r="P44" i="9"/>
  <c r="D44" i="9"/>
  <c r="D51" i="9" s="1"/>
  <c r="P51" i="9" s="1"/>
  <c r="P41" i="9"/>
  <c r="P40" i="9"/>
  <c r="O39" i="9"/>
  <c r="N39" i="9"/>
  <c r="M39" i="9"/>
  <c r="L39" i="9"/>
  <c r="K39" i="9"/>
  <c r="J39" i="9"/>
  <c r="I39" i="9"/>
  <c r="H39" i="9"/>
  <c r="G39" i="9"/>
  <c r="F39" i="9"/>
  <c r="E39" i="9"/>
  <c r="D39" i="9"/>
  <c r="P38" i="9"/>
  <c r="D38" i="9"/>
  <c r="P37" i="9"/>
  <c r="D37" i="9"/>
  <c r="O36" i="9"/>
  <c r="N36" i="9"/>
  <c r="M36" i="9"/>
  <c r="L36" i="9"/>
  <c r="K36" i="9"/>
  <c r="J36" i="9"/>
  <c r="I36" i="9"/>
  <c r="H36" i="9"/>
  <c r="G36" i="9"/>
  <c r="F36" i="9"/>
  <c r="E36" i="9"/>
  <c r="D36" i="9"/>
  <c r="D35" i="9"/>
  <c r="P35" i="9" s="1"/>
  <c r="D34" i="9"/>
  <c r="P34" i="9" s="1"/>
  <c r="O33" i="9"/>
  <c r="N33" i="9"/>
  <c r="M33" i="9"/>
  <c r="L33" i="9"/>
  <c r="K33" i="9"/>
  <c r="J33" i="9"/>
  <c r="I33" i="9"/>
  <c r="H33" i="9"/>
  <c r="G33" i="9"/>
  <c r="F33" i="9"/>
  <c r="E33" i="9"/>
  <c r="D33" i="9"/>
  <c r="P33" i="9" s="1"/>
  <c r="P32" i="9"/>
  <c r="D32" i="9"/>
  <c r="P31" i="9"/>
  <c r="D31" i="9"/>
  <c r="O30" i="9"/>
  <c r="N30" i="9"/>
  <c r="M30" i="9"/>
  <c r="L30" i="9"/>
  <c r="K30" i="9"/>
  <c r="J30" i="9"/>
  <c r="I30" i="9"/>
  <c r="H30" i="9"/>
  <c r="G30" i="9"/>
  <c r="F30" i="9"/>
  <c r="P30" i="9" s="1"/>
  <c r="E30" i="9"/>
  <c r="D30" i="9"/>
  <c r="P29" i="9"/>
  <c r="O28" i="9"/>
  <c r="N28" i="9"/>
  <c r="M28" i="9"/>
  <c r="L28" i="9"/>
  <c r="L42" i="9" s="1"/>
  <c r="L52" i="9" s="1"/>
  <c r="K28" i="9"/>
  <c r="J28" i="9"/>
  <c r="I28" i="9"/>
  <c r="H28" i="9"/>
  <c r="G28" i="9"/>
  <c r="F28" i="9"/>
  <c r="E28" i="9"/>
  <c r="D28" i="9"/>
  <c r="P28" i="9" s="1"/>
  <c r="O27" i="9"/>
  <c r="D27" i="9"/>
  <c r="P27" i="9" s="1"/>
  <c r="P26" i="9"/>
  <c r="O25" i="9"/>
  <c r="N25" i="9"/>
  <c r="M25" i="9"/>
  <c r="L25" i="9"/>
  <c r="K25" i="9"/>
  <c r="J25" i="9"/>
  <c r="I25" i="9"/>
  <c r="H25" i="9"/>
  <c r="G25" i="9"/>
  <c r="F25" i="9"/>
  <c r="E25" i="9"/>
  <c r="D25" i="9"/>
  <c r="P24" i="9"/>
  <c r="D24" i="9"/>
  <c r="P23" i="9"/>
  <c r="M23" i="9"/>
  <c r="O22" i="9"/>
  <c r="D22" i="9"/>
  <c r="P22" i="9" s="1"/>
  <c r="O21" i="9"/>
  <c r="N21" i="9"/>
  <c r="M21" i="9"/>
  <c r="M42" i="9" s="1"/>
  <c r="M52" i="9" s="1"/>
  <c r="L21" i="9"/>
  <c r="K21" i="9"/>
  <c r="J21" i="9"/>
  <c r="J42" i="9" s="1"/>
  <c r="J52" i="9" s="1"/>
  <c r="I21" i="9"/>
  <c r="I42" i="9" s="1"/>
  <c r="I52" i="9" s="1"/>
  <c r="H21" i="9"/>
  <c r="H42" i="9" s="1"/>
  <c r="H52" i="9" s="1"/>
  <c r="G21" i="9"/>
  <c r="F21" i="9"/>
  <c r="E21" i="9"/>
  <c r="P21" i="9" s="1"/>
  <c r="D21" i="9"/>
  <c r="P20" i="9"/>
  <c r="P19" i="9"/>
  <c r="P18" i="9"/>
  <c r="D18" i="9"/>
  <c r="P17" i="9"/>
  <c r="O16" i="9"/>
  <c r="P16" i="9" s="1"/>
  <c r="D15" i="9"/>
  <c r="P15" i="9" s="1"/>
  <c r="D14" i="9"/>
  <c r="P14" i="9" s="1"/>
  <c r="P13" i="9"/>
  <c r="D13" i="9"/>
  <c r="P12" i="9"/>
  <c r="P11" i="9"/>
  <c r="E10" i="9"/>
  <c r="D10" i="9"/>
  <c r="D6" i="9"/>
  <c r="D5" i="9"/>
  <c r="E5" i="9" s="1"/>
  <c r="F5" i="9" s="1"/>
  <c r="G5" i="9" s="1"/>
  <c r="H5" i="9" s="1"/>
  <c r="I5" i="9" s="1"/>
  <c r="J5" i="9" s="1"/>
  <c r="K5" i="9" s="1"/>
  <c r="L5" i="9" s="1"/>
  <c r="M5" i="9" s="1"/>
  <c r="N5" i="9" s="1"/>
  <c r="O5" i="9" s="1"/>
  <c r="B15" i="8"/>
  <c r="M15" i="8" s="1"/>
  <c r="N14" i="8"/>
  <c r="B14" i="8"/>
  <c r="M14" i="8" s="1"/>
  <c r="O13" i="8"/>
  <c r="B13" i="8"/>
  <c r="M13" i="8" s="1"/>
  <c r="O12" i="8"/>
  <c r="B12" i="8"/>
  <c r="M12" i="8" s="1"/>
  <c r="O11" i="8"/>
  <c r="B11" i="8"/>
  <c r="M11" i="8" s="1"/>
  <c r="N10" i="8"/>
  <c r="B10" i="8"/>
  <c r="M10" i="8" s="1"/>
  <c r="O9" i="8"/>
  <c r="B9" i="8"/>
  <c r="M9" i="8" s="1"/>
  <c r="O8" i="8"/>
  <c r="B8" i="8"/>
  <c r="M8" i="8" s="1"/>
  <c r="O7" i="8"/>
  <c r="B7" i="8"/>
  <c r="M7" i="8" s="1"/>
  <c r="O6" i="8"/>
  <c r="B6" i="8"/>
  <c r="M6" i="8" s="1"/>
  <c r="O5" i="8"/>
  <c r="B5" i="8"/>
  <c r="M5" i="8" s="1"/>
  <c r="O4" i="8"/>
  <c r="B4" i="8"/>
  <c r="M4" i="8" s="1"/>
  <c r="M3" i="8"/>
  <c r="N7" i="8" l="1"/>
  <c r="N15" i="8"/>
  <c r="N12" i="8"/>
  <c r="O14" i="8"/>
  <c r="O10" i="8"/>
  <c r="N8" i="8"/>
  <c r="N4" i="8"/>
  <c r="N11" i="8"/>
  <c r="P58" i="9"/>
  <c r="P10" i="9"/>
  <c r="E42" i="9"/>
  <c r="E52" i="9" s="1"/>
  <c r="G42" i="9"/>
  <c r="G52" i="9" s="1"/>
  <c r="P25" i="9"/>
  <c r="P63" i="9"/>
  <c r="P66" i="9"/>
  <c r="E66" i="9"/>
  <c r="F66" i="9" s="1"/>
  <c r="G66" i="9" s="1"/>
  <c r="H66" i="9" s="1"/>
  <c r="I66" i="9" s="1"/>
  <c r="J66" i="9" s="1"/>
  <c r="K66" i="9" s="1"/>
  <c r="L66" i="9" s="1"/>
  <c r="M66" i="9" s="1"/>
  <c r="N66" i="9" s="1"/>
  <c r="O66" i="9" s="1"/>
  <c r="F84" i="9"/>
  <c r="G84" i="9" s="1"/>
  <c r="H84" i="9" s="1"/>
  <c r="I84" i="9" s="1"/>
  <c r="J84" i="9" s="1"/>
  <c r="K84" i="9" s="1"/>
  <c r="L84" i="9" s="1"/>
  <c r="M84" i="9" s="1"/>
  <c r="N84" i="9" s="1"/>
  <c r="O84" i="9" s="1"/>
  <c r="P88" i="9"/>
  <c r="N42" i="9"/>
  <c r="N52" i="9" s="1"/>
  <c r="D42" i="9"/>
  <c r="P70" i="9"/>
  <c r="E70" i="9"/>
  <c r="F70" i="9" s="1"/>
  <c r="G70" i="9" s="1"/>
  <c r="H70" i="9" s="1"/>
  <c r="I70" i="9" s="1"/>
  <c r="J70" i="9" s="1"/>
  <c r="K70" i="9" s="1"/>
  <c r="L70" i="9" s="1"/>
  <c r="M70" i="9" s="1"/>
  <c r="N70" i="9" s="1"/>
  <c r="O70" i="9" s="1"/>
  <c r="P76" i="9"/>
  <c r="P67" i="9"/>
  <c r="F73" i="9"/>
  <c r="G73" i="9" s="1"/>
  <c r="H73" i="9" s="1"/>
  <c r="I73" i="9" s="1"/>
  <c r="J73" i="9" s="1"/>
  <c r="K73" i="9" s="1"/>
  <c r="L73" i="9" s="1"/>
  <c r="M73" i="9" s="1"/>
  <c r="N73" i="9" s="1"/>
  <c r="O73" i="9" s="1"/>
  <c r="E61" i="9"/>
  <c r="E62" i="9"/>
  <c r="F57" i="9"/>
  <c r="P39" i="9"/>
  <c r="P59" i="9"/>
  <c r="P71" i="9"/>
  <c r="F80" i="9"/>
  <c r="G80" i="9" s="1"/>
  <c r="H80" i="9" s="1"/>
  <c r="I80" i="9" s="1"/>
  <c r="J80" i="9" s="1"/>
  <c r="K80" i="9" s="1"/>
  <c r="L80" i="9" s="1"/>
  <c r="M80" i="9" s="1"/>
  <c r="N80" i="9" s="1"/>
  <c r="O80" i="9" s="1"/>
  <c r="P80" i="9"/>
  <c r="F86" i="9"/>
  <c r="G86" i="9" s="1"/>
  <c r="H86" i="9" s="1"/>
  <c r="I86" i="9" s="1"/>
  <c r="J86" i="9" s="1"/>
  <c r="K86" i="9" s="1"/>
  <c r="L86" i="9" s="1"/>
  <c r="M86" i="9" s="1"/>
  <c r="N86" i="9" s="1"/>
  <c r="O86" i="9" s="1"/>
  <c r="F42" i="9"/>
  <c r="F52" i="9" s="1"/>
  <c r="P60" i="9"/>
  <c r="P36" i="9"/>
  <c r="K42" i="9"/>
  <c r="K52" i="9" s="1"/>
  <c r="D92" i="9"/>
  <c r="E74" i="9"/>
  <c r="F74" i="9" s="1"/>
  <c r="G74" i="9" s="1"/>
  <c r="H74" i="9" s="1"/>
  <c r="I74" i="9" s="1"/>
  <c r="J74" i="9" s="1"/>
  <c r="K74" i="9" s="1"/>
  <c r="L74" i="9" s="1"/>
  <c r="M74" i="9" s="1"/>
  <c r="N74" i="9" s="1"/>
  <c r="O74" i="9" s="1"/>
  <c r="P74" i="9"/>
  <c r="P87" i="9"/>
  <c r="P96" i="9"/>
  <c r="E88" i="9"/>
  <c r="F88" i="9" s="1"/>
  <c r="G88" i="9" s="1"/>
  <c r="H88" i="9" s="1"/>
  <c r="I88" i="9" s="1"/>
  <c r="J88" i="9" s="1"/>
  <c r="K88" i="9" s="1"/>
  <c r="L88" i="9" s="1"/>
  <c r="M88" i="9" s="1"/>
  <c r="N88" i="9" s="1"/>
  <c r="O88" i="9" s="1"/>
  <c r="P89" i="9"/>
  <c r="O42" i="9"/>
  <c r="O52" i="9" s="1"/>
  <c r="E64" i="9"/>
  <c r="F64" i="9" s="1"/>
  <c r="G64" i="9" s="1"/>
  <c r="H64" i="9" s="1"/>
  <c r="I64" i="9" s="1"/>
  <c r="J64" i="9" s="1"/>
  <c r="K64" i="9" s="1"/>
  <c r="L64" i="9" s="1"/>
  <c r="M64" i="9" s="1"/>
  <c r="N64" i="9" s="1"/>
  <c r="O64" i="9" s="1"/>
  <c r="E68" i="9"/>
  <c r="F68" i="9" s="1"/>
  <c r="G68" i="9" s="1"/>
  <c r="H68" i="9" s="1"/>
  <c r="I68" i="9" s="1"/>
  <c r="J68" i="9" s="1"/>
  <c r="K68" i="9" s="1"/>
  <c r="L68" i="9" s="1"/>
  <c r="M68" i="9" s="1"/>
  <c r="N68" i="9" s="1"/>
  <c r="O68" i="9" s="1"/>
  <c r="E72" i="9"/>
  <c r="F72" i="9" s="1"/>
  <c r="G72" i="9" s="1"/>
  <c r="H72" i="9" s="1"/>
  <c r="I72" i="9" s="1"/>
  <c r="J72" i="9" s="1"/>
  <c r="K72" i="9" s="1"/>
  <c r="L72" i="9" s="1"/>
  <c r="M72" i="9" s="1"/>
  <c r="N72" i="9" s="1"/>
  <c r="O72" i="9" s="1"/>
  <c r="E75" i="9"/>
  <c r="F75" i="9" s="1"/>
  <c r="G75" i="9" s="1"/>
  <c r="H75" i="9" s="1"/>
  <c r="I75" i="9" s="1"/>
  <c r="J75" i="9" s="1"/>
  <c r="K75" i="9" s="1"/>
  <c r="L75" i="9" s="1"/>
  <c r="M75" i="9" s="1"/>
  <c r="N75" i="9" s="1"/>
  <c r="O75" i="9" s="1"/>
  <c r="E82" i="9"/>
  <c r="F82" i="9" s="1"/>
  <c r="G82" i="9" s="1"/>
  <c r="H82" i="9" s="1"/>
  <c r="I82" i="9" s="1"/>
  <c r="J82" i="9" s="1"/>
  <c r="K82" i="9" s="1"/>
  <c r="L82" i="9" s="1"/>
  <c r="M82" i="9" s="1"/>
  <c r="N82" i="9" s="1"/>
  <c r="O82" i="9" s="1"/>
  <c r="E90" i="9"/>
  <c r="G90" i="9" s="1"/>
  <c r="H90" i="9" s="1"/>
  <c r="I90" i="9" s="1"/>
  <c r="J90" i="9" s="1"/>
  <c r="K90" i="9" s="1"/>
  <c r="L90" i="9" s="1"/>
  <c r="M90" i="9" s="1"/>
  <c r="N90" i="9" s="1"/>
  <c r="O90" i="9" s="1"/>
  <c r="E96" i="9"/>
  <c r="F96" i="9" s="1"/>
  <c r="G96" i="9" s="1"/>
  <c r="H96" i="9" s="1"/>
  <c r="I96" i="9" s="1"/>
  <c r="J96" i="9" s="1"/>
  <c r="K96" i="9" s="1"/>
  <c r="L96" i="9" s="1"/>
  <c r="M96" i="9" s="1"/>
  <c r="N96" i="9" s="1"/>
  <c r="O96" i="9" s="1"/>
  <c r="E87" i="9"/>
  <c r="F87" i="9" s="1"/>
  <c r="G87" i="9" s="1"/>
  <c r="H87" i="9" s="1"/>
  <c r="I87" i="9" s="1"/>
  <c r="J87" i="9" s="1"/>
  <c r="K87" i="9" s="1"/>
  <c r="L87" i="9" s="1"/>
  <c r="M87" i="9" s="1"/>
  <c r="N87" i="9" s="1"/>
  <c r="O87" i="9" s="1"/>
  <c r="N9" i="8"/>
  <c r="N6" i="8"/>
  <c r="N5" i="8"/>
  <c r="N13" i="8"/>
  <c r="E92" i="9" l="1"/>
  <c r="E97" i="9" s="1"/>
  <c r="P64" i="9"/>
  <c r="P68" i="9"/>
  <c r="P73" i="9"/>
  <c r="P90" i="9"/>
  <c r="D97" i="9"/>
  <c r="P84" i="9"/>
  <c r="D52" i="9"/>
  <c r="D53" i="9" s="1"/>
  <c r="P42" i="9"/>
  <c r="P52" i="9" s="1"/>
  <c r="P82" i="9"/>
  <c r="P75" i="9"/>
  <c r="P72" i="9"/>
  <c r="P86" i="9"/>
  <c r="G57" i="9"/>
  <c r="F61" i="9"/>
  <c r="F62" i="9"/>
  <c r="D98" i="9" l="1"/>
  <c r="E6" i="9" s="1"/>
  <c r="E53" i="9" s="1"/>
  <c r="E98" i="9" s="1"/>
  <c r="F6" i="9" s="1"/>
  <c r="F53" i="9" s="1"/>
  <c r="F92" i="9"/>
  <c r="F97" i="9" s="1"/>
  <c r="G61" i="9"/>
  <c r="G92" i="9" s="1"/>
  <c r="G97" i="9" s="1"/>
  <c r="G62" i="9"/>
  <c r="H57" i="9"/>
  <c r="H61" i="9" l="1"/>
  <c r="H62" i="9"/>
  <c r="I57" i="9"/>
  <c r="H92" i="9"/>
  <c r="H97" i="9" s="1"/>
  <c r="F98" i="9"/>
  <c r="G6" i="9" s="1"/>
  <c r="G53" i="9" s="1"/>
  <c r="G98" i="9" s="1"/>
  <c r="H6" i="9" s="1"/>
  <c r="H53" i="9" s="1"/>
  <c r="H98" i="9" s="1"/>
  <c r="I6" i="9" s="1"/>
  <c r="I53" i="9" s="1"/>
  <c r="I61" i="9" l="1"/>
  <c r="I62" i="9"/>
  <c r="J57" i="9"/>
  <c r="I92" i="9"/>
  <c r="I97" i="9" l="1"/>
  <c r="I98" i="9" s="1"/>
  <c r="J6" i="9" s="1"/>
  <c r="J53" i="9" s="1"/>
  <c r="J62" i="9"/>
  <c r="K57" i="9"/>
  <c r="J61" i="9"/>
  <c r="J92" i="9" s="1"/>
  <c r="J97" i="9" l="1"/>
  <c r="J98" i="9" s="1"/>
  <c r="K6" i="9" s="1"/>
  <c r="K53" i="9" s="1"/>
  <c r="K62" i="9"/>
  <c r="L57" i="9"/>
  <c r="K61" i="9"/>
  <c r="K92" i="9" s="1"/>
  <c r="K97" i="9" s="1"/>
  <c r="K98" i="9" l="1"/>
  <c r="L6" i="9" s="1"/>
  <c r="L53" i="9" s="1"/>
  <c r="L61" i="9"/>
  <c r="L62" i="9"/>
  <c r="L92" i="9" s="1"/>
  <c r="L97" i="9" s="1"/>
  <c r="M57" i="9"/>
  <c r="M92" i="9" l="1"/>
  <c r="M97" i="9" s="1"/>
  <c r="M61" i="9"/>
  <c r="M62" i="9"/>
  <c r="N57" i="9"/>
  <c r="L98" i="9"/>
  <c r="M6" i="9" s="1"/>
  <c r="M53" i="9" s="1"/>
  <c r="M98" i="9" l="1"/>
  <c r="N6" i="9" s="1"/>
  <c r="N53" i="9" s="1"/>
  <c r="N62" i="9"/>
  <c r="N61" i="9"/>
  <c r="N92" i="9" s="1"/>
  <c r="N97" i="9" s="1"/>
  <c r="O57" i="9"/>
  <c r="O61" i="9" l="1"/>
  <c r="P61" i="9" s="1"/>
  <c r="O62" i="9"/>
  <c r="P62" i="9" s="1"/>
  <c r="P57" i="9"/>
  <c r="N98" i="9"/>
  <c r="O6" i="9" s="1"/>
  <c r="O53" i="9" s="1"/>
  <c r="O92" i="9" l="1"/>
  <c r="O97" i="9" l="1"/>
  <c r="O98" i="9" s="1"/>
  <c r="P92" i="9"/>
  <c r="P97" i="9" s="1"/>
  <c r="P92" i="2" l="1"/>
  <c r="O92" i="2"/>
  <c r="N92" i="2"/>
  <c r="M92" i="2"/>
  <c r="L92" i="2"/>
  <c r="K92" i="2"/>
  <c r="J92" i="2"/>
  <c r="I92" i="2"/>
  <c r="H92" i="2"/>
  <c r="G92" i="2"/>
  <c r="F92" i="2"/>
  <c r="E92" i="2"/>
  <c r="E5" i="2" l="1"/>
  <c r="Q43" i="2" l="1"/>
  <c r="Q103" i="2"/>
  <c r="Q104" i="2"/>
  <c r="Q105" i="2"/>
  <c r="Q106" i="2"/>
  <c r="Q107" i="2"/>
  <c r="Q102" i="2"/>
  <c r="Q81" i="2"/>
  <c r="Q77" i="2"/>
  <c r="Q78" i="2"/>
  <c r="Q66" i="2"/>
  <c r="M3" i="3" l="1"/>
  <c r="E96" i="2"/>
  <c r="Q95" i="2"/>
  <c r="Q69" i="2"/>
  <c r="P51" i="2"/>
  <c r="O51" i="2"/>
  <c r="N51" i="2"/>
  <c r="M51" i="2"/>
  <c r="L51" i="2"/>
  <c r="K51" i="2"/>
  <c r="J51" i="2"/>
  <c r="I51" i="2"/>
  <c r="H51" i="2"/>
  <c r="G51" i="2"/>
  <c r="F51" i="2"/>
  <c r="Q50" i="2"/>
  <c r="Q49" i="2"/>
  <c r="Q48" i="2"/>
  <c r="Q47" i="2"/>
  <c r="Q46" i="2"/>
  <c r="Q45" i="2"/>
  <c r="Q44" i="2"/>
  <c r="Q41" i="2"/>
  <c r="Q40" i="2"/>
  <c r="Q38" i="2"/>
  <c r="Q37" i="2"/>
  <c r="Q35" i="2"/>
  <c r="Q34" i="2"/>
  <c r="Q32" i="2"/>
  <c r="Q31" i="2"/>
  <c r="Q29" i="2"/>
  <c r="Q26" i="2"/>
  <c r="Q24" i="2"/>
  <c r="Q23" i="2"/>
  <c r="Q20" i="2"/>
  <c r="Q19" i="2"/>
  <c r="Q18" i="2"/>
  <c r="Q17" i="2"/>
  <c r="Q16" i="2"/>
  <c r="Q15" i="2"/>
  <c r="Q13" i="2"/>
  <c r="Q12" i="2"/>
  <c r="Q11" i="2"/>
  <c r="E6" i="2"/>
  <c r="C4" i="3" s="1"/>
  <c r="F5" i="2"/>
  <c r="G5" i="2" s="1"/>
  <c r="H5" i="2" s="1"/>
  <c r="I5" i="2" s="1"/>
  <c r="J5" i="2" s="1"/>
  <c r="K5" i="2" s="1"/>
  <c r="L5" i="2" s="1"/>
  <c r="M5" i="2" s="1"/>
  <c r="N5" i="2" s="1"/>
  <c r="O5" i="2" s="1"/>
  <c r="P5" i="2" s="1"/>
  <c r="Q27" i="2" l="1"/>
  <c r="L42" i="2"/>
  <c r="L52" i="2" s="1"/>
  <c r="K42" i="2"/>
  <c r="K52" i="2" s="1"/>
  <c r="Q33" i="2"/>
  <c r="Q22" i="2"/>
  <c r="Q30" i="2"/>
  <c r="Q28" i="2"/>
  <c r="M42" i="2"/>
  <c r="M52" i="2" s="1"/>
  <c r="G42" i="2"/>
  <c r="G52" i="2" s="1"/>
  <c r="O42" i="2"/>
  <c r="O52" i="2" s="1"/>
  <c r="Q25" i="2"/>
  <c r="E51" i="2"/>
  <c r="Q51" i="2" s="1"/>
  <c r="Q21" i="2"/>
  <c r="Q75" i="2"/>
  <c r="N42" i="2"/>
  <c r="N52" i="2" s="1"/>
  <c r="I42" i="2"/>
  <c r="I52" i="2" s="1"/>
  <c r="Q36" i="2"/>
  <c r="Q39" i="2"/>
  <c r="E42" i="2"/>
  <c r="Q82" i="2"/>
  <c r="H42" i="2"/>
  <c r="H52" i="2" s="1"/>
  <c r="Q10" i="2"/>
  <c r="J42" i="2"/>
  <c r="J52" i="2" s="1"/>
  <c r="Q59" i="2"/>
  <c r="Q91" i="2"/>
  <c r="Q79" i="2"/>
  <c r="Q58" i="2"/>
  <c r="Q89" i="2"/>
  <c r="Q72" i="2"/>
  <c r="Q65" i="2"/>
  <c r="Q14" i="2"/>
  <c r="F42" i="2"/>
  <c r="F52" i="2" s="1"/>
  <c r="Q63" i="2"/>
  <c r="Q67" i="2"/>
  <c r="Q71" i="2"/>
  <c r="Q86" i="2"/>
  <c r="P42" i="2"/>
  <c r="P52" i="2" s="1"/>
  <c r="F96" i="2"/>
  <c r="G96" i="2" s="1"/>
  <c r="H96" i="2" s="1"/>
  <c r="I96" i="2" s="1"/>
  <c r="J96" i="2" s="1"/>
  <c r="K96" i="2" s="1"/>
  <c r="L96" i="2" s="1"/>
  <c r="M96" i="2" s="1"/>
  <c r="N96" i="2" s="1"/>
  <c r="O96" i="2" s="1"/>
  <c r="P96" i="2" s="1"/>
  <c r="E52" i="2" l="1"/>
  <c r="E53" i="2" s="1"/>
  <c r="F97" i="2"/>
  <c r="Q68" i="2"/>
  <c r="Q73" i="2"/>
  <c r="Q96" i="2"/>
  <c r="Q60" i="2"/>
  <c r="Q42" i="2"/>
  <c r="Q52" i="2" s="1"/>
  <c r="Q85" i="2"/>
  <c r="Q80" i="2"/>
  <c r="Q74" i="2"/>
  <c r="Q84" i="2"/>
  <c r="Q88" i="2"/>
  <c r="Q87" i="2"/>
  <c r="Q90" i="2"/>
  <c r="Q64" i="2"/>
  <c r="Q70" i="2"/>
  <c r="Q76" i="2"/>
  <c r="Q83" i="2"/>
  <c r="E97" i="2"/>
  <c r="E98" i="2" l="1"/>
  <c r="F6" i="2" s="1"/>
  <c r="G97" i="2"/>
  <c r="F53" i="2" l="1"/>
  <c r="F98" i="2" s="1"/>
  <c r="G6" i="2" s="1"/>
  <c r="C5" i="3"/>
  <c r="H97" i="2"/>
  <c r="G53" i="2" l="1"/>
  <c r="G98" i="2" s="1"/>
  <c r="H6" i="2" s="1"/>
  <c r="C6" i="3"/>
  <c r="H53" i="2" l="1"/>
  <c r="H98" i="2" s="1"/>
  <c r="I6" i="2" s="1"/>
  <c r="C7" i="3"/>
  <c r="I97" i="2"/>
  <c r="J97" i="2"/>
  <c r="I53" i="2" l="1"/>
  <c r="I98" i="2" s="1"/>
  <c r="J6" i="2" s="1"/>
  <c r="C8" i="3"/>
  <c r="K97" i="2"/>
  <c r="J53" i="2" l="1"/>
  <c r="J98" i="2" s="1"/>
  <c r="K6" i="2" s="1"/>
  <c r="C9" i="3"/>
  <c r="L97" i="2"/>
  <c r="K53" i="2" l="1"/>
  <c r="K98" i="2" s="1"/>
  <c r="L6" i="2" s="1"/>
  <c r="C10" i="3"/>
  <c r="M97" i="2"/>
  <c r="L53" i="2" l="1"/>
  <c r="L98" i="2" s="1"/>
  <c r="M6" i="2" s="1"/>
  <c r="C11" i="3"/>
  <c r="N97" i="2"/>
  <c r="M53" i="2" l="1"/>
  <c r="M98" i="2" s="1"/>
  <c r="N6" i="2" s="1"/>
  <c r="C12" i="3"/>
  <c r="O97" i="2"/>
  <c r="Q61" i="2"/>
  <c r="Q62" i="2"/>
  <c r="Q57" i="2"/>
  <c r="N53" i="2" l="1"/>
  <c r="N98" i="2" s="1"/>
  <c r="O6" i="2" s="1"/>
  <c r="C13" i="3"/>
  <c r="P97" i="2"/>
  <c r="Q92" i="2"/>
  <c r="Q97" i="2" s="1"/>
  <c r="O53" i="2" l="1"/>
  <c r="O98" i="2" s="1"/>
  <c r="P6" i="2" s="1"/>
  <c r="C14" i="3"/>
  <c r="P53" i="2" l="1"/>
  <c r="P98" i="2" s="1"/>
  <c r="C15" i="3"/>
  <c r="N4" i="3" l="1"/>
  <c r="O4" i="3"/>
  <c r="O5" i="3" l="1"/>
  <c r="N5" i="3"/>
  <c r="B4" i="3"/>
  <c r="M4" i="3" s="1"/>
  <c r="B5" i="3" l="1"/>
  <c r="M5" i="3" s="1"/>
  <c r="O7" i="3" l="1"/>
  <c r="N7" i="3"/>
  <c r="O6" i="3"/>
  <c r="N6" i="3"/>
  <c r="B6" i="3"/>
  <c r="M6" i="3" s="1"/>
  <c r="B7" i="3" l="1"/>
  <c r="M7" i="3" s="1"/>
  <c r="O9" i="3" l="1"/>
  <c r="N9" i="3"/>
  <c r="O8" i="3"/>
  <c r="N8" i="3"/>
  <c r="B8" i="3"/>
  <c r="M8" i="3" s="1"/>
  <c r="O10" i="3" l="1"/>
  <c r="N10" i="3"/>
  <c r="B9" i="3"/>
  <c r="M9" i="3" s="1"/>
  <c r="O11" i="3" l="1"/>
  <c r="N11" i="3"/>
  <c r="B10" i="3"/>
  <c r="M10" i="3" s="1"/>
  <c r="B11" i="3" l="1"/>
  <c r="M11" i="3" s="1"/>
  <c r="N13" i="3" l="1"/>
  <c r="N12" i="3"/>
  <c r="O12" i="3"/>
  <c r="B12" i="3"/>
  <c r="M12" i="3" s="1"/>
  <c r="O13" i="3" l="1"/>
  <c r="O14" i="3"/>
  <c r="N14" i="3"/>
  <c r="B13" i="3"/>
  <c r="M13" i="3" s="1"/>
  <c r="N15" i="3" l="1"/>
  <c r="O15" i="3"/>
  <c r="B14" i="3"/>
  <c r="M14" i="3" s="1"/>
  <c r="B15" i="3" l="1"/>
  <c r="M15" i="3" s="1"/>
</calcChain>
</file>

<file path=xl/sharedStrings.xml><?xml version="1.0" encoding="utf-8"?>
<sst xmlns="http://schemas.openxmlformats.org/spreadsheetml/2006/main" count="238" uniqueCount="137">
  <si>
    <t xml:space="preserve"> </t>
  </si>
  <si>
    <r>
      <t xml:space="preserve">Disclaimer: </t>
    </r>
    <r>
      <rPr>
        <sz val="10"/>
        <color rgb="FF000000"/>
        <rFont val="Calibri"/>
        <family val="2"/>
        <scheme val="minor"/>
      </rPr>
      <t xml:space="preserve"> This spreadsheet is designed as a model for informational purposes to assist municipal officials in determining the impact of different cash-flow scenarios.  GMA does not guarantee or make assurances as to the accuracy or applicability of any calculations made using this model.   The calculations resulting from formulas contained in this model are not and should not be treated as financial or legal advice.    Care should be taken by users of this spreadsheet to ensure all data fields are accurately populated.  </t>
    </r>
  </si>
  <si>
    <t>Starting cash on hand</t>
  </si>
  <si>
    <t>Starting date</t>
  </si>
  <si>
    <t>Cash minimum balance alert</t>
  </si>
  <si>
    <t>Total</t>
  </si>
  <si>
    <t>Cash on hand (beginning of month)</t>
  </si>
  <si>
    <t>Cash Receipts</t>
  </si>
  <si>
    <t>Annualized</t>
  </si>
  <si>
    <t>Real Property Taxes</t>
  </si>
  <si>
    <t>Public Utility Taxes</t>
  </si>
  <si>
    <t>Motor Vehicle Taxes</t>
  </si>
  <si>
    <t>Motor Home Taxes</t>
  </si>
  <si>
    <t>Electric Franchise Taxes</t>
  </si>
  <si>
    <t>Gas Franchise Taxes</t>
  </si>
  <si>
    <t>LOST (Local Option Sales &amp; Use Tax)</t>
  </si>
  <si>
    <t>SPLOST (Special Purpose Local Option S&amp;U Tax)</t>
  </si>
  <si>
    <t>Hotel/Motel Taxes</t>
  </si>
  <si>
    <t>Alcoholic Beverage Excise Taxes</t>
  </si>
  <si>
    <t>Excise Tax on Rental Motor Vehicles</t>
  </si>
  <si>
    <t>Excise Tax on Energy</t>
  </si>
  <si>
    <t>Business &amp; Occupation Taxes</t>
  </si>
  <si>
    <t>Insurance Premium Taxes</t>
  </si>
  <si>
    <t>Financial Institution Taxes</t>
  </si>
  <si>
    <t>Penalties &amp; Interest on Delinquent Taxes</t>
  </si>
  <si>
    <t>General Business Licenses &amp; Permits</t>
  </si>
  <si>
    <t>Building &amp; Sign Licenses (non-business)</t>
  </si>
  <si>
    <t>Building Structures &amp; Equipment Permits</t>
  </si>
  <si>
    <t>Intergovernmental Revenues</t>
  </si>
  <si>
    <t>Court Fees &amp; Charges</t>
  </si>
  <si>
    <t>Planning &amp; Development Fees &amp; Charges</t>
  </si>
  <si>
    <t>Fire Protection Service Fees</t>
  </si>
  <si>
    <t>Culture &amp; Recreation Fees</t>
  </si>
  <si>
    <t>Cemetery Fees</t>
  </si>
  <si>
    <t>Court Fines &amp; Forfeitures</t>
  </si>
  <si>
    <t>Investment Income</t>
  </si>
  <si>
    <t>Rental Income</t>
  </si>
  <si>
    <t>Proceeds of Capital Asset Dispositions</t>
  </si>
  <si>
    <t>(Returns and allowances)</t>
  </si>
  <si>
    <t>Total General Fund Revenues:</t>
  </si>
  <si>
    <t>Refuse Collection Charges</t>
  </si>
  <si>
    <t>Water Charges</t>
  </si>
  <si>
    <t>Sewerage Charges</t>
  </si>
  <si>
    <t>Storm Water Utility Charges</t>
  </si>
  <si>
    <t>Electric Charges</t>
  </si>
  <si>
    <t>Gas Charges</t>
  </si>
  <si>
    <t>Other Charges</t>
  </si>
  <si>
    <t>Total Enterprise Fund Revenues:</t>
  </si>
  <si>
    <t>Total Cash Receipts</t>
  </si>
  <si>
    <t>Total Cash Available</t>
  </si>
  <si>
    <t>Cash Paid Out</t>
  </si>
  <si>
    <t>Personal Services Salaries &amp; Wages (Overtime)</t>
  </si>
  <si>
    <t>Group Insurance</t>
  </si>
  <si>
    <t>Social Security (FICA) Contributions</t>
  </si>
  <si>
    <t>Medicare</t>
  </si>
  <si>
    <t>Retirement Contributions</t>
  </si>
  <si>
    <t>Tuition Reimbursements</t>
  </si>
  <si>
    <t>Unemployment Insurance</t>
  </si>
  <si>
    <t xml:space="preserve">Workers' Compensation </t>
  </si>
  <si>
    <t>Termination Benefits</t>
  </si>
  <si>
    <t>OPEB Contribution</t>
  </si>
  <si>
    <t>Professional &amp; Technical Services</t>
  </si>
  <si>
    <t>Cleaning Services</t>
  </si>
  <si>
    <t>Repairs &amp; Maintenance</t>
  </si>
  <si>
    <t>Rentals of land, building &amp; equipment</t>
  </si>
  <si>
    <t>Insurance other than employee benefits</t>
  </si>
  <si>
    <t>Communications</t>
  </si>
  <si>
    <t>Advertising</t>
  </si>
  <si>
    <t>Printing &amp; Binding</t>
  </si>
  <si>
    <t>Vehicle Fuel / Maintenance</t>
  </si>
  <si>
    <t>Travel &amp; Training</t>
  </si>
  <si>
    <t>Dues &amp; Fees</t>
  </si>
  <si>
    <t xml:space="preserve">Supplies  </t>
  </si>
  <si>
    <t>Licenses</t>
  </si>
  <si>
    <t>Energy: Water/Sewerage</t>
  </si>
  <si>
    <t>Energy: Natural Gas</t>
  </si>
  <si>
    <t>Energy: Electricity</t>
  </si>
  <si>
    <t>Supplies Purchased for Resale:</t>
  </si>
  <si>
    <t>Gas</t>
  </si>
  <si>
    <t xml:space="preserve">Electric </t>
  </si>
  <si>
    <t>Payments to Other Agencies</t>
  </si>
  <si>
    <t xml:space="preserve">Debt Service Principal </t>
  </si>
  <si>
    <t>Debt Service Interest</t>
  </si>
  <si>
    <t>Subtotal</t>
  </si>
  <si>
    <t>Cash Capital Outlays</t>
  </si>
  <si>
    <t>Depreciation (Enterprise-Actually Funded)</t>
  </si>
  <si>
    <t>Total Cash Paid Out</t>
  </si>
  <si>
    <t>Cash on hand (end of month)</t>
  </si>
  <si>
    <t>Other Operating Data</t>
  </si>
  <si>
    <t>Total Billed</t>
  </si>
  <si>
    <t>Accounts receivable balance</t>
  </si>
  <si>
    <t>Bad debt balance</t>
  </si>
  <si>
    <t>Inventory on hand</t>
  </si>
  <si>
    <t>Accounts payable balance</t>
  </si>
  <si>
    <t>Depreciation</t>
  </si>
  <si>
    <t>Month</t>
  </si>
  <si>
    <t>Cash on Hand</t>
  </si>
  <si>
    <t>Not Below Minimum</t>
  </si>
  <si>
    <t>Below Minimum</t>
  </si>
  <si>
    <t>vs actual.  It may be good to create a separate spreadsheet for projected vs. actual.</t>
  </si>
  <si>
    <t>1)</t>
  </si>
  <si>
    <t>2)</t>
  </si>
  <si>
    <t>3)</t>
  </si>
  <si>
    <t>4)</t>
  </si>
  <si>
    <t>5)</t>
  </si>
  <si>
    <t>6)</t>
  </si>
  <si>
    <t>7)</t>
  </si>
  <si>
    <t>Alcoholic Beverage Licenses &amp; Permits</t>
  </si>
  <si>
    <t>Special Assessments (Streets &amp; Public Improvs.)</t>
  </si>
  <si>
    <t>Personal Services Salaries &amp; Wages (General)</t>
  </si>
  <si>
    <t>Personal Services Salaries &amp; Wages (Temporary)</t>
  </si>
  <si>
    <t>Maintenance Contracts</t>
  </si>
  <si>
    <t>Alcoholice Beverage Licenses &amp; Permits</t>
  </si>
  <si>
    <t>Special Assesments (Streets &amp; Public Improvs.)</t>
  </si>
  <si>
    <t>Personal Servies Salaries &amp; Wages (General)</t>
  </si>
  <si>
    <t>Personal Servies Salaries &amp; Wages (Temporary)</t>
  </si>
  <si>
    <t>Maintenace Contracts</t>
  </si>
  <si>
    <t>Instructions: If practicable,  you should build a Cash-flow spreadsheet for the prior year. Then use that forecast</t>
  </si>
  <si>
    <t>to help you determine the current year's cash-flow forecast. Update anticipated figures</t>
  </si>
  <si>
    <t>with actual figures as you move through each month. This will allow you to compare the forecasted amount</t>
  </si>
  <si>
    <t>used to pay bills from or make deposits to, add them together and input the total figure is cell E3.</t>
  </si>
  <si>
    <t>In cell L3 enter in the minimum balance alert amount. If the cash balance drops below the</t>
  </si>
  <si>
    <t>number entered in cell L3, you will get an alert (cell will be highlighted in yellow).</t>
  </si>
  <si>
    <t>modified to fit the needs of your city.</t>
  </si>
  <si>
    <t>Columns D through O should be populated for each month. Enter actual cash figures in Lines 10-</t>
  </si>
  <si>
    <t xml:space="preserve">50 (Cash Receipts), Lines 57-91 (Cash Paid Out), and Lines 95-96 (Capital Outlay and Depreciation). (If you </t>
  </si>
  <si>
    <t>are creating cash-flow projections, adjust these cells with a formula based on prior year monthly</t>
  </si>
  <si>
    <t>cash-flow %'s multiplied by the annualized amount or another formula that works best for the city).</t>
  </si>
  <si>
    <t xml:space="preserve">update as will the chart. </t>
  </si>
  <si>
    <t xml:space="preserve">In cell H3 input the starting date (month &amp; year) for which you will begin forecasting the cash-flows. </t>
  </si>
  <si>
    <t xml:space="preserve">What you input into this field will automatically update cells E5 through P5. </t>
  </si>
  <si>
    <t>Column B descriptions for Cash Receipts and Cash Paid (Revenues &amp; Expenditures) can be</t>
  </si>
  <si>
    <t xml:space="preserve">Column C (Annualized) Use this field to input the anticipated budget amount for each revenue and expenditure line item. </t>
  </si>
  <si>
    <t>By doing this, you will see that column Q (Total) changes based on the monthly input in comparison to annualized field.</t>
  </si>
  <si>
    <t>As revenues and expenses change, the cash-on-hand (end of month), Line 98 will automatically</t>
  </si>
  <si>
    <t>Starting Cash on Hand: This number should be the starting cash balance.  The figure should be reconciled</t>
  </si>
  <si>
    <t>checking account figures for any cash accounts used for operations. If there are multiple checking accounts that 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</si>
</sst>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quot;$&quot;#,##0"/>
    <numFmt numFmtId="165" formatCode="mmm\ yyyy"/>
    <numFmt numFmtId="166" formatCode="mmmm\ yyyy"/>
    <numFmt numFmtId="167" formatCode="mmm"/>
  </numFmts>
  <fonts count="9" x14ac:knownFonts="1">
    <font>
      <sz val="11"/>
      <color theme="1"/>
      <name val="Calibri"/>
      <family val="2"/>
      <scheme val="minor"/>
    </font>
    <font>
      <sz val="10"/>
      <color theme="1"/>
      <name val="Calibri"/>
      <family val="2"/>
      <scheme val="minor"/>
    </font>
    <font>
      <b/>
      <sz val="10"/>
      <color rgb="FF000000"/>
      <name val="Calibri"/>
      <family val="2"/>
      <scheme val="minor"/>
    </font>
    <font>
      <sz val="10"/>
      <color rgb="FF000000"/>
      <name val="Calibri"/>
      <family val="2"/>
      <scheme val="minor"/>
    </font>
    <font>
      <b/>
      <sz val="10"/>
      <color theme="1"/>
      <name val="Calibri"/>
      <family val="2"/>
      <scheme val="minor"/>
    </font>
    <font>
      <b/>
      <sz val="10"/>
      <color rgb="FFFF0000"/>
      <name val="Calibri"/>
      <family val="2"/>
      <scheme val="minor"/>
    </font>
    <font>
      <sz val="10"/>
      <color theme="0"/>
      <name val="Calibri"/>
      <family val="2"/>
      <scheme val="minor"/>
    </font>
    <font>
      <sz val="14"/>
      <color theme="5"/>
      <name val="Calibri"/>
      <family val="2"/>
      <scheme val="minor"/>
    </font>
    <font>
      <sz val="10"/>
      <color theme="3"/>
      <name val="Calibri"/>
      <family val="2"/>
      <scheme val="minor"/>
    </font>
  </fonts>
  <fills count="10">
    <fill>
      <patternFill patternType="none"/>
    </fill>
    <fill>
      <patternFill patternType="gray125"/>
    </fill>
    <fill>
      <patternFill patternType="solid">
        <fgColor rgb="FF70AD47"/>
        <bgColor indexed="64"/>
      </patternFill>
    </fill>
    <fill>
      <patternFill patternType="solid">
        <fgColor rgb="FFFFFF00"/>
        <bgColor indexed="64"/>
      </patternFill>
    </fill>
    <fill>
      <patternFill patternType="solid">
        <fgColor rgb="FFFF0000"/>
        <bgColor indexed="64"/>
      </patternFill>
    </fill>
    <fill>
      <patternFill patternType="solid">
        <fgColor theme="3"/>
        <bgColor indexed="64"/>
      </patternFill>
    </fill>
    <fill>
      <patternFill patternType="solid">
        <fgColor theme="3" tint="0.79998168889431442"/>
        <bgColor indexed="64"/>
      </patternFill>
    </fill>
    <fill>
      <patternFill patternType="solid">
        <fgColor theme="0"/>
        <bgColor indexed="64"/>
      </patternFill>
    </fill>
    <fill>
      <patternFill patternType="solid">
        <fgColor rgb="FFF2F2F2"/>
        <bgColor indexed="64"/>
      </patternFill>
    </fill>
    <fill>
      <patternFill patternType="solid">
        <fgColor theme="0" tint="-4.9989318521683403E-2"/>
        <bgColor indexed="64"/>
      </patternFill>
    </fill>
  </fills>
  <borders count="5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left>
      <right/>
      <top/>
      <bottom/>
      <diagonal/>
    </border>
    <border>
      <left/>
      <right style="thin">
        <color theme="0"/>
      </right>
      <top style="thin">
        <color theme="0"/>
      </top>
      <bottom/>
      <diagonal/>
    </border>
    <border>
      <left style="thin">
        <color theme="0"/>
      </left>
      <right style="thin">
        <color theme="0"/>
      </right>
      <top style="thin">
        <color theme="0"/>
      </top>
      <bottom/>
      <diagonal/>
    </border>
    <border>
      <left/>
      <right/>
      <top/>
      <bottom style="thin">
        <color theme="3" tint="0.79998168889431442"/>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style="thin">
        <color theme="3" tint="0.79998168889431442"/>
      </right>
      <top style="thin">
        <color theme="3" tint="0.79998168889431442"/>
      </top>
      <bottom style="thin">
        <color theme="0"/>
      </bottom>
      <diagonal/>
    </border>
    <border>
      <left/>
      <right style="thin">
        <color theme="3" tint="0.79998168889431442"/>
      </right>
      <top style="thin">
        <color theme="0"/>
      </top>
      <bottom style="thin">
        <color theme="0"/>
      </bottom>
      <diagonal/>
    </border>
    <border>
      <left style="thin">
        <color theme="3" tint="0.79998168889431442"/>
      </left>
      <right/>
      <top/>
      <bottom/>
      <diagonal/>
    </border>
    <border>
      <left style="thin">
        <color theme="3" tint="0.79998168889431442"/>
      </left>
      <right style="thin">
        <color theme="0"/>
      </right>
      <top/>
      <bottom style="thin">
        <color theme="0"/>
      </bottom>
      <diagonal/>
    </border>
    <border>
      <left style="thin">
        <color theme="0"/>
      </left>
      <right style="thin">
        <color theme="3" tint="0.79998168889431442"/>
      </right>
      <top style="thin">
        <color theme="0"/>
      </top>
      <bottom style="thin">
        <color theme="0"/>
      </bottom>
      <diagonal/>
    </border>
    <border>
      <left style="thin">
        <color theme="3" tint="0.79998168889431442"/>
      </left>
      <right style="thin">
        <color theme="0"/>
      </right>
      <top style="thin">
        <color theme="0"/>
      </top>
      <bottom style="thin">
        <color theme="3" tint="0.79998168889431442"/>
      </bottom>
      <diagonal/>
    </border>
    <border>
      <left style="thin">
        <color theme="0"/>
      </left>
      <right style="thin">
        <color theme="0"/>
      </right>
      <top style="thin">
        <color theme="0"/>
      </top>
      <bottom style="thin">
        <color theme="3" tint="0.79998168889431442"/>
      </bottom>
      <diagonal/>
    </border>
    <border>
      <left style="thin">
        <color theme="0"/>
      </left>
      <right style="thin">
        <color theme="3" tint="0.79998168889431442"/>
      </right>
      <top style="thin">
        <color theme="0"/>
      </top>
      <bottom style="thin">
        <color theme="3" tint="0.79998168889431442"/>
      </bottom>
      <diagonal/>
    </border>
    <border>
      <left style="thin">
        <color theme="3" tint="0.79998168889431442"/>
      </left>
      <right style="thin">
        <color theme="0"/>
      </right>
      <top/>
      <bottom style="thin">
        <color theme="3" tint="0.79998168889431442"/>
      </bottom>
      <diagonal/>
    </border>
    <border>
      <left style="thin">
        <color theme="3" tint="0.79995117038483843"/>
      </left>
      <right style="thin">
        <color theme="3" tint="0.79998168889431442"/>
      </right>
      <top style="thin">
        <color theme="3" tint="0.79995117038483843"/>
      </top>
      <bottom style="thin">
        <color theme="3" tint="0.79998168889431442"/>
      </bottom>
      <diagonal/>
    </border>
    <border>
      <left style="thin">
        <color theme="3" tint="0.79998168889431442"/>
      </left>
      <right style="thin">
        <color theme="3" tint="0.79998168889431442"/>
      </right>
      <top style="thin">
        <color theme="3" tint="0.79995117038483843"/>
      </top>
      <bottom style="thin">
        <color theme="3" tint="0.79998168889431442"/>
      </bottom>
      <diagonal/>
    </border>
    <border>
      <left/>
      <right style="thin">
        <color theme="3" tint="0.79995117038483843"/>
      </right>
      <top style="thin">
        <color theme="3" tint="0.79995117038483843"/>
      </top>
      <bottom style="thin">
        <color theme="0"/>
      </bottom>
      <diagonal/>
    </border>
    <border>
      <left style="thin">
        <color theme="3" tint="0.79995117038483843"/>
      </left>
      <right style="thin">
        <color theme="3" tint="0.79998168889431442"/>
      </right>
      <top style="thin">
        <color theme="3" tint="0.79998168889431442"/>
      </top>
      <bottom style="thin">
        <color theme="3" tint="0.79998168889431442"/>
      </bottom>
      <diagonal/>
    </border>
    <border>
      <left/>
      <right style="thin">
        <color theme="3" tint="0.79995117038483843"/>
      </right>
      <top style="thin">
        <color theme="0"/>
      </top>
      <bottom style="thin">
        <color theme="0"/>
      </bottom>
      <diagonal/>
    </border>
    <border>
      <left style="thin">
        <color theme="3" tint="0.79995117038483843"/>
      </left>
      <right style="thin">
        <color theme="0"/>
      </right>
      <top/>
      <bottom style="thin">
        <color theme="0"/>
      </bottom>
      <diagonal/>
    </border>
    <border>
      <left style="thin">
        <color theme="0"/>
      </left>
      <right style="thin">
        <color theme="3" tint="0.79995117038483843"/>
      </right>
      <top style="thin">
        <color theme="0"/>
      </top>
      <bottom style="thin">
        <color theme="0"/>
      </bottom>
      <diagonal/>
    </border>
    <border>
      <left style="thin">
        <color theme="3" tint="0.79995117038483843"/>
      </left>
      <right style="thin">
        <color theme="0"/>
      </right>
      <top style="thin">
        <color theme="0"/>
      </top>
      <bottom style="thin">
        <color theme="3" tint="0.79995117038483843"/>
      </bottom>
      <diagonal/>
    </border>
    <border>
      <left style="thin">
        <color theme="0"/>
      </left>
      <right style="thin">
        <color theme="0"/>
      </right>
      <top style="thin">
        <color theme="0"/>
      </top>
      <bottom style="thin">
        <color theme="3" tint="0.79995117038483843"/>
      </bottom>
      <diagonal/>
    </border>
    <border>
      <left style="thin">
        <color theme="0"/>
      </left>
      <right style="thin">
        <color theme="3" tint="0.79995117038483843"/>
      </right>
      <top style="thin">
        <color theme="0"/>
      </top>
      <bottom style="thin">
        <color theme="3" tint="0.79995117038483843"/>
      </bottom>
      <diagonal/>
    </border>
    <border>
      <left style="thin">
        <color theme="3" tint="0.79992065187536243"/>
      </left>
      <right style="thin">
        <color theme="3" tint="0.79998168889431442"/>
      </right>
      <top style="thin">
        <color theme="3" tint="0.79992065187536243"/>
      </top>
      <bottom style="thin">
        <color theme="3" tint="0.79998168889431442"/>
      </bottom>
      <diagonal/>
    </border>
    <border>
      <left style="thin">
        <color theme="3" tint="0.79995117038483843"/>
      </left>
      <right style="thin">
        <color theme="3" tint="0.79992065187536243"/>
      </right>
      <top style="thin">
        <color theme="3" tint="0.79992065187536243"/>
      </top>
      <bottom style="thin">
        <color theme="0"/>
      </bottom>
      <diagonal/>
    </border>
    <border>
      <left style="thin">
        <color theme="3"/>
      </left>
      <right style="thin">
        <color theme="0"/>
      </right>
      <top style="thin">
        <color theme="3"/>
      </top>
      <bottom/>
      <diagonal/>
    </border>
    <border>
      <left style="thin">
        <color theme="0"/>
      </left>
      <right style="thin">
        <color theme="3"/>
      </right>
      <top style="thin">
        <color theme="3"/>
      </top>
      <bottom/>
      <diagonal/>
    </border>
    <border>
      <left style="thin">
        <color theme="3"/>
      </left>
      <right style="thin">
        <color theme="3" tint="0.79998168889431442"/>
      </right>
      <top/>
      <bottom style="thin">
        <color theme="3" tint="0.79998168889431442"/>
      </bottom>
      <diagonal/>
    </border>
    <border>
      <left style="thin">
        <color theme="3" tint="0.79998168889431442"/>
      </left>
      <right style="thin">
        <color theme="3"/>
      </right>
      <top/>
      <bottom style="thin">
        <color theme="3" tint="0.79998168889431442"/>
      </bottom>
      <diagonal/>
    </border>
    <border>
      <left style="thin">
        <color theme="3"/>
      </left>
      <right style="thin">
        <color theme="3" tint="0.79998168889431442"/>
      </right>
      <top style="thin">
        <color theme="3" tint="0.79998168889431442"/>
      </top>
      <bottom style="thin">
        <color theme="3" tint="0.79998168889431442"/>
      </bottom>
      <diagonal/>
    </border>
    <border>
      <left style="thin">
        <color theme="3"/>
      </left>
      <right style="thin">
        <color theme="3" tint="0.79998168889431442"/>
      </right>
      <top style="thin">
        <color theme="3" tint="0.79998168889431442"/>
      </top>
      <bottom style="thin">
        <color theme="3"/>
      </bottom>
      <diagonal/>
    </border>
    <border>
      <left style="thin">
        <color theme="0"/>
      </left>
      <right style="thin">
        <color theme="0"/>
      </right>
      <top/>
      <bottom style="thin">
        <color theme="3" tint="0.79998168889431442"/>
      </bottom>
      <diagonal/>
    </border>
    <border>
      <left style="thin">
        <color theme="3" tint="0.79998168889431442"/>
      </left>
      <right style="thin">
        <color theme="3" tint="0.79998168889431442"/>
      </right>
      <top style="thin">
        <color theme="3" tint="0.79992065187536243"/>
      </top>
      <bottom style="thin">
        <color theme="3" tint="0.79998168889431442"/>
      </bottom>
      <diagonal/>
    </border>
    <border>
      <left style="thin">
        <color theme="3" tint="0.79998168889431442"/>
      </left>
      <right/>
      <top style="thin">
        <color theme="3" tint="0.79992065187536243"/>
      </top>
      <bottom style="thin">
        <color theme="3" tint="0.79998168889431442"/>
      </bottom>
      <diagonal/>
    </border>
    <border>
      <left style="thin">
        <color theme="3" tint="0.79992065187536243"/>
      </left>
      <right style="thin">
        <color theme="3" tint="0.79998168889431442"/>
      </right>
      <top style="thin">
        <color theme="3" tint="0.79998168889431442"/>
      </top>
      <bottom style="thin">
        <color theme="3" tint="0.79998168889431442"/>
      </bottom>
      <diagonal/>
    </border>
    <border>
      <left/>
      <right style="thin">
        <color theme="3" tint="0.79992065187536243"/>
      </right>
      <top style="thin">
        <color theme="0"/>
      </top>
      <bottom style="thin">
        <color theme="0"/>
      </bottom>
      <diagonal/>
    </border>
    <border>
      <left style="thin">
        <color theme="3" tint="0.79992065187536243"/>
      </left>
      <right style="thin">
        <color theme="3" tint="0.79998168889431442"/>
      </right>
      <top style="thin">
        <color theme="3" tint="0.79995117038483843"/>
      </top>
      <bottom style="thin">
        <color theme="3" tint="0.79998168889431442"/>
      </bottom>
      <diagonal/>
    </border>
    <border>
      <left style="thin">
        <color theme="3" tint="0.79998168889431442"/>
      </left>
      <right/>
      <top style="thin">
        <color theme="3" tint="0.79995117038483843"/>
      </top>
      <bottom style="thin">
        <color theme="3" tint="0.79998168889431442"/>
      </bottom>
      <diagonal/>
    </border>
    <border>
      <left style="thin">
        <color theme="3" tint="0.79995117038483843"/>
      </left>
      <right style="thin">
        <color theme="3" tint="0.79992065187536243"/>
      </right>
      <top style="thin">
        <color theme="0"/>
      </top>
      <bottom style="thin">
        <color theme="0"/>
      </bottom>
      <diagonal/>
    </border>
    <border>
      <left style="thin">
        <color theme="3" tint="0.79992065187536243"/>
      </left>
      <right style="thin">
        <color theme="3" tint="0.79998168889431442"/>
      </right>
      <top style="thin">
        <color theme="3" tint="0.79998168889431442"/>
      </top>
      <bottom style="thin">
        <color theme="3" tint="0.79992065187536243"/>
      </bottom>
      <diagonal/>
    </border>
    <border>
      <left style="thin">
        <color theme="3" tint="0.79998168889431442"/>
      </left>
      <right style="thin">
        <color theme="3" tint="0.79998168889431442"/>
      </right>
      <top style="thin">
        <color theme="3" tint="0.79998168889431442"/>
      </top>
      <bottom style="thin">
        <color theme="3" tint="0.79992065187536243"/>
      </bottom>
      <diagonal/>
    </border>
    <border>
      <left/>
      <right style="thin">
        <color theme="3" tint="0.79992065187536243"/>
      </right>
      <top style="thin">
        <color theme="0"/>
      </top>
      <bottom style="thin">
        <color theme="3" tint="0.79992065187536243"/>
      </bottom>
      <diagonal/>
    </border>
  </borders>
  <cellStyleXfs count="1">
    <xf numFmtId="0" fontId="0" fillId="0" borderId="0"/>
  </cellStyleXfs>
  <cellXfs count="102">
    <xf numFmtId="0" fontId="0" fillId="0" borderId="0" xfId="0"/>
    <xf numFmtId="0" fontId="1" fillId="0" borderId="1" xfId="0" applyFont="1" applyBorder="1" applyAlignment="1">
      <alignment horizontal="left" vertical="center" indent="1"/>
    </xf>
    <xf numFmtId="164" fontId="1" fillId="0" borderId="2" xfId="0" applyNumberFormat="1" applyFont="1" applyBorder="1" applyAlignment="1">
      <alignment horizontal="left" vertical="center" indent="1"/>
    </xf>
    <xf numFmtId="44" fontId="1" fillId="0" borderId="2" xfId="0" applyNumberFormat="1" applyFont="1" applyBorder="1" applyAlignment="1">
      <alignment horizontal="center" vertical="center"/>
    </xf>
    <xf numFmtId="44" fontId="1" fillId="0" borderId="3" xfId="0" applyNumberFormat="1" applyFont="1" applyBorder="1" applyAlignment="1">
      <alignment horizontal="center" vertical="center"/>
    </xf>
    <xf numFmtId="44" fontId="1" fillId="0" borderId="0" xfId="0" applyNumberFormat="1" applyFont="1" applyAlignment="1">
      <alignment horizontal="center" vertical="center"/>
    </xf>
    <xf numFmtId="0" fontId="1" fillId="0" borderId="0" xfId="0" applyFont="1" applyAlignment="1">
      <alignment vertical="center"/>
    </xf>
    <xf numFmtId="0" fontId="4" fillId="0" borderId="0" xfId="0" applyFont="1" applyAlignment="1">
      <alignment horizontal="left" vertical="center" indent="1"/>
    </xf>
    <xf numFmtId="164" fontId="4" fillId="0" borderId="0" xfId="0" applyNumberFormat="1" applyFont="1" applyAlignment="1">
      <alignment horizontal="left" vertical="center" indent="1"/>
    </xf>
    <xf numFmtId="44" fontId="4" fillId="2" borderId="7" xfId="0" applyNumberFormat="1" applyFont="1" applyFill="1" applyBorder="1" applyAlignment="1">
      <alignment horizontal="center" vertical="center"/>
    </xf>
    <xf numFmtId="0" fontId="4" fillId="0" borderId="0" xfId="0" applyFont="1" applyAlignment="1">
      <alignment horizontal="left" vertical="center"/>
    </xf>
    <xf numFmtId="165" fontId="4" fillId="3" borderId="7" xfId="0" applyNumberFormat="1" applyFont="1" applyFill="1" applyBorder="1" applyAlignment="1">
      <alignment horizontal="center" vertical="center"/>
    </xf>
    <xf numFmtId="0" fontId="1" fillId="0" borderId="0" xfId="0" applyFont="1" applyAlignment="1">
      <alignment horizontal="center" vertical="center"/>
    </xf>
    <xf numFmtId="0" fontId="5" fillId="0" borderId="0" xfId="0" applyFont="1" applyAlignment="1">
      <alignment horizontal="left" vertical="center" indent="1"/>
    </xf>
    <xf numFmtId="44" fontId="4" fillId="4" borderId="8" xfId="0" applyNumberFormat="1" applyFont="1" applyFill="1" applyBorder="1" applyAlignment="1">
      <alignment horizontal="center" vertical="center"/>
    </xf>
    <xf numFmtId="0" fontId="1" fillId="0" borderId="0" xfId="0" applyFont="1" applyAlignment="1">
      <alignment horizontal="left" vertical="center" indent="1"/>
    </xf>
    <xf numFmtId="164" fontId="1" fillId="0" borderId="0" xfId="0" applyNumberFormat="1" applyFont="1" applyAlignment="1">
      <alignment horizontal="left" vertical="center" indent="1"/>
    </xf>
    <xf numFmtId="0" fontId="0" fillId="0" borderId="0" xfId="0" applyAlignment="1">
      <alignment horizontal="left" vertical="center" indent="1"/>
    </xf>
    <xf numFmtId="164" fontId="0" fillId="0" borderId="0" xfId="0" applyNumberFormat="1" applyAlignment="1">
      <alignment horizontal="left" vertical="center" indent="1"/>
    </xf>
    <xf numFmtId="165" fontId="6" fillId="5" borderId="9" xfId="0" applyNumberFormat="1" applyFont="1" applyFill="1" applyBorder="1" applyAlignment="1">
      <alignment horizontal="center" vertical="center"/>
    </xf>
    <xf numFmtId="165" fontId="6" fillId="5" borderId="7" xfId="0" applyNumberFormat="1" applyFont="1" applyFill="1" applyBorder="1" applyAlignment="1">
      <alignment horizontal="center" vertical="center"/>
    </xf>
    <xf numFmtId="0" fontId="0" fillId="0" borderId="0" xfId="0" applyAlignment="1">
      <alignment vertical="center"/>
    </xf>
    <xf numFmtId="44" fontId="1" fillId="6" borderId="11" xfId="0" applyNumberFormat="1" applyFont="1" applyFill="1" applyBorder="1" applyAlignment="1">
      <alignment horizontal="center" vertical="center"/>
    </xf>
    <xf numFmtId="44" fontId="1" fillId="6" borderId="12" xfId="0" applyNumberFormat="1" applyFont="1" applyFill="1" applyBorder="1" applyAlignment="1">
      <alignment horizontal="center" vertical="center"/>
    </xf>
    <xf numFmtId="0" fontId="7" fillId="0" borderId="13" xfId="0" applyFont="1" applyBorder="1" applyAlignment="1">
      <alignment vertical="center"/>
    </xf>
    <xf numFmtId="164" fontId="7" fillId="0" borderId="13" xfId="0" applyNumberFormat="1" applyFont="1" applyBorder="1" applyAlignment="1">
      <alignment vertical="center"/>
    </xf>
    <xf numFmtId="44" fontId="1" fillId="0" borderId="13" xfId="0" applyNumberFormat="1" applyFont="1" applyBorder="1" applyAlignment="1">
      <alignment horizontal="center" vertical="center"/>
    </xf>
    <xf numFmtId="44" fontId="1" fillId="7" borderId="13" xfId="0" applyNumberFormat="1" applyFont="1" applyFill="1" applyBorder="1" applyAlignment="1">
      <alignment horizontal="center" vertical="center"/>
    </xf>
    <xf numFmtId="44" fontId="1" fillId="8" borderId="14" xfId="0" applyNumberFormat="1" applyFont="1" applyFill="1" applyBorder="1" applyAlignment="1">
      <alignment horizontal="center" vertical="center"/>
    </xf>
    <xf numFmtId="44" fontId="1" fillId="6" borderId="15" xfId="0" applyNumberFormat="1" applyFont="1" applyFill="1" applyBorder="1" applyAlignment="1">
      <alignment horizontal="center" vertical="center"/>
    </xf>
    <xf numFmtId="44" fontId="1" fillId="7" borderId="14" xfId="0" applyNumberFormat="1" applyFont="1" applyFill="1" applyBorder="1" applyAlignment="1">
      <alignment horizontal="center" vertical="center"/>
    </xf>
    <xf numFmtId="44" fontId="1" fillId="9" borderId="14" xfId="0" applyNumberFormat="1" applyFont="1" applyFill="1" applyBorder="1" applyAlignment="1">
      <alignment horizontal="center" vertical="center"/>
    </xf>
    <xf numFmtId="44" fontId="1" fillId="0" borderId="14" xfId="0" applyNumberFormat="1" applyFont="1" applyBorder="1" applyAlignment="1">
      <alignment horizontal="center" vertical="center"/>
    </xf>
    <xf numFmtId="0" fontId="1" fillId="0" borderId="0" xfId="0" applyFont="1" applyAlignment="1">
      <alignment horizontal="right" vertical="center" indent="1"/>
    </xf>
    <xf numFmtId="0" fontId="4" fillId="0" borderId="0" xfId="0" applyFont="1" applyAlignment="1">
      <alignment horizontal="right" vertical="center" indent="1"/>
    </xf>
    <xf numFmtId="164" fontId="4" fillId="0" borderId="0" xfId="0" applyNumberFormat="1" applyFont="1" applyAlignment="1">
      <alignment horizontal="right" vertical="center" indent="1"/>
    </xf>
    <xf numFmtId="44" fontId="4" fillId="9" borderId="14" xfId="0" applyNumberFormat="1" applyFont="1" applyFill="1" applyBorder="1" applyAlignment="1">
      <alignment horizontal="center" vertical="center"/>
    </xf>
    <xf numFmtId="44" fontId="4" fillId="6" borderId="16" xfId="0" applyNumberFormat="1" applyFont="1" applyFill="1" applyBorder="1" applyAlignment="1">
      <alignment horizontal="center" vertical="center"/>
    </xf>
    <xf numFmtId="0" fontId="4" fillId="0" borderId="0" xfId="0" applyFont="1" applyAlignment="1">
      <alignment vertical="center"/>
    </xf>
    <xf numFmtId="44" fontId="1" fillId="6" borderId="16" xfId="0" applyNumberFormat="1" applyFont="1" applyFill="1" applyBorder="1" applyAlignment="1">
      <alignment horizontal="center" vertical="center"/>
    </xf>
    <xf numFmtId="44" fontId="4" fillId="9" borderId="17" xfId="0" applyNumberFormat="1" applyFont="1" applyFill="1" applyBorder="1" applyAlignment="1">
      <alignment horizontal="center" vertical="center"/>
    </xf>
    <xf numFmtId="0" fontId="8" fillId="0" borderId="0" xfId="0" applyFont="1" applyAlignment="1">
      <alignment horizontal="right" vertical="center" indent="1"/>
    </xf>
    <xf numFmtId="164" fontId="8" fillId="0" borderId="0" xfId="0" applyNumberFormat="1" applyFont="1" applyAlignment="1">
      <alignment horizontal="right" vertical="center" indent="1"/>
    </xf>
    <xf numFmtId="44" fontId="1" fillId="6" borderId="18" xfId="0" applyNumberFormat="1" applyFont="1" applyFill="1" applyBorder="1" applyAlignment="1">
      <alignment horizontal="center" vertical="center"/>
    </xf>
    <xf numFmtId="44" fontId="1" fillId="6" borderId="19" xfId="0" applyNumberFormat="1" applyFont="1" applyFill="1" applyBorder="1" applyAlignment="1">
      <alignment horizontal="center" vertical="center"/>
    </xf>
    <xf numFmtId="44" fontId="1" fillId="6" borderId="20" xfId="0" applyNumberFormat="1" applyFont="1" applyFill="1" applyBorder="1" applyAlignment="1">
      <alignment horizontal="center" vertical="center"/>
    </xf>
    <xf numFmtId="44" fontId="1" fillId="6" borderId="21" xfId="0" applyNumberFormat="1" applyFont="1" applyFill="1" applyBorder="1" applyAlignment="1">
      <alignment horizontal="center" vertical="center"/>
    </xf>
    <xf numFmtId="44" fontId="1" fillId="6" borderId="22" xfId="0" applyNumberFormat="1" applyFont="1" applyFill="1" applyBorder="1" applyAlignment="1">
      <alignment horizontal="center" vertical="center"/>
    </xf>
    <xf numFmtId="0" fontId="7" fillId="0" borderId="13" xfId="0" applyFont="1" applyBorder="1" applyAlignment="1">
      <alignment horizontal="left" vertical="center"/>
    </xf>
    <xf numFmtId="164" fontId="7" fillId="0" borderId="13" xfId="0" applyNumberFormat="1" applyFont="1" applyBorder="1" applyAlignment="1">
      <alignment horizontal="left" vertical="center"/>
    </xf>
    <xf numFmtId="164" fontId="1" fillId="0" borderId="0" xfId="0" applyNumberFormat="1" applyFont="1" applyAlignment="1">
      <alignment horizontal="center" vertical="center"/>
    </xf>
    <xf numFmtId="44" fontId="1" fillId="6" borderId="23" xfId="0" applyNumberFormat="1" applyFont="1" applyFill="1" applyBorder="1" applyAlignment="1">
      <alignment horizontal="center" vertical="center"/>
    </xf>
    <xf numFmtId="44" fontId="1" fillId="0" borderId="24" xfId="0" applyNumberFormat="1" applyFont="1" applyBorder="1" applyAlignment="1">
      <alignment horizontal="center" vertical="center"/>
    </xf>
    <xf numFmtId="44" fontId="1" fillId="0" borderId="25" xfId="0" applyNumberFormat="1" applyFont="1" applyBorder="1" applyAlignment="1">
      <alignment horizontal="center" vertical="center"/>
    </xf>
    <xf numFmtId="44" fontId="1" fillId="6" borderId="26" xfId="0" applyNumberFormat="1" applyFont="1" applyFill="1" applyBorder="1" applyAlignment="1">
      <alignment horizontal="center" vertical="center"/>
    </xf>
    <xf numFmtId="44" fontId="1" fillId="0" borderId="27" xfId="0" applyNumberFormat="1" applyFont="1" applyBorder="1" applyAlignment="1">
      <alignment horizontal="center" vertical="center"/>
    </xf>
    <xf numFmtId="44" fontId="1" fillId="6" borderId="28" xfId="0" applyNumberFormat="1" applyFont="1" applyFill="1" applyBorder="1" applyAlignment="1">
      <alignment horizontal="center" vertical="center"/>
    </xf>
    <xf numFmtId="44" fontId="1" fillId="6" borderId="29" xfId="0" applyNumberFormat="1" applyFont="1" applyFill="1" applyBorder="1" applyAlignment="1">
      <alignment horizontal="center" vertical="center"/>
    </xf>
    <xf numFmtId="44" fontId="1" fillId="6" borderId="7" xfId="0" applyNumberFormat="1" applyFont="1" applyFill="1" applyBorder="1" applyAlignment="1">
      <alignment horizontal="center" vertical="center"/>
    </xf>
    <xf numFmtId="44" fontId="1" fillId="6" borderId="30" xfId="0" applyNumberFormat="1" applyFont="1" applyFill="1" applyBorder="1" applyAlignment="1">
      <alignment horizontal="center" vertical="center"/>
    </xf>
    <xf numFmtId="44" fontId="1" fillId="6" borderId="31" xfId="0" applyNumberFormat="1" applyFont="1" applyFill="1" applyBorder="1" applyAlignment="1">
      <alignment horizontal="center" vertical="center"/>
    </xf>
    <xf numFmtId="44" fontId="1" fillId="6" borderId="32" xfId="0" applyNumberFormat="1" applyFont="1" applyFill="1" applyBorder="1" applyAlignment="1">
      <alignment horizontal="center" vertical="center"/>
    </xf>
    <xf numFmtId="44" fontId="1" fillId="6" borderId="33" xfId="0" applyNumberFormat="1" applyFont="1" applyFill="1" applyBorder="1" applyAlignment="1">
      <alignment horizontal="center" vertical="center"/>
    </xf>
    <xf numFmtId="44" fontId="1" fillId="0" borderId="34" xfId="0" applyNumberFormat="1" applyFont="1" applyBorder="1" applyAlignment="1">
      <alignment horizontal="center" vertical="center"/>
    </xf>
    <xf numFmtId="166" fontId="1" fillId="0" borderId="0" xfId="0" applyNumberFormat="1" applyFont="1" applyAlignment="1">
      <alignment horizontal="center" vertical="center"/>
    </xf>
    <xf numFmtId="0" fontId="6" fillId="0" borderId="0" xfId="0" applyFont="1" applyAlignment="1">
      <alignment horizontal="center" vertical="center"/>
    </xf>
    <xf numFmtId="166" fontId="6" fillId="5" borderId="36" xfId="0" applyNumberFormat="1" applyFont="1" applyFill="1" applyBorder="1" applyAlignment="1">
      <alignment horizontal="center" vertical="center"/>
    </xf>
    <xf numFmtId="166" fontId="6" fillId="5" borderId="37" xfId="0" applyNumberFormat="1" applyFont="1" applyFill="1" applyBorder="1" applyAlignment="1">
      <alignment horizontal="center" vertical="center"/>
    </xf>
    <xf numFmtId="166" fontId="6" fillId="0" borderId="0" xfId="0" applyNumberFormat="1" applyFont="1" applyAlignment="1">
      <alignment horizontal="center" vertical="center"/>
    </xf>
    <xf numFmtId="44" fontId="6" fillId="0" borderId="0" xfId="0" applyNumberFormat="1" applyFont="1" applyAlignment="1">
      <alignment horizontal="center" vertical="center"/>
    </xf>
    <xf numFmtId="166" fontId="1" fillId="0" borderId="38" xfId="0" applyNumberFormat="1" applyFont="1" applyBorder="1" applyAlignment="1">
      <alignment horizontal="center" vertical="center"/>
    </xf>
    <xf numFmtId="44" fontId="1" fillId="0" borderId="39" xfId="0" applyNumberFormat="1" applyFont="1" applyBorder="1" applyAlignment="1">
      <alignment horizontal="center" vertical="center"/>
    </xf>
    <xf numFmtId="167" fontId="6" fillId="0" borderId="0" xfId="0" applyNumberFormat="1" applyFont="1" applyAlignment="1">
      <alignment horizontal="center" vertical="center"/>
    </xf>
    <xf numFmtId="166" fontId="1" fillId="9" borderId="40" xfId="0" applyNumberFormat="1" applyFont="1" applyFill="1" applyBorder="1" applyAlignment="1">
      <alignment horizontal="center" vertical="center"/>
    </xf>
    <xf numFmtId="166" fontId="1" fillId="0" borderId="40" xfId="0" applyNumberFormat="1" applyFont="1" applyBorder="1" applyAlignment="1">
      <alignment horizontal="center" vertical="center"/>
    </xf>
    <xf numFmtId="166" fontId="1" fillId="9" borderId="41" xfId="0" applyNumberFormat="1" applyFont="1" applyFill="1" applyBorder="1" applyAlignment="1">
      <alignment horizontal="center" vertical="center"/>
    </xf>
    <xf numFmtId="164" fontId="1" fillId="6" borderId="35" xfId="0" applyNumberFormat="1" applyFont="1" applyFill="1" applyBorder="1" applyAlignment="1">
      <alignment horizontal="center" vertical="center"/>
    </xf>
    <xf numFmtId="44" fontId="1" fillId="9" borderId="34" xfId="0" applyNumberFormat="1" applyFont="1" applyFill="1" applyBorder="1" applyAlignment="1">
      <alignment horizontal="center" vertical="center"/>
    </xf>
    <xf numFmtId="164" fontId="1" fillId="0" borderId="2" xfId="0" applyNumberFormat="1" applyFont="1" applyBorder="1" applyAlignment="1">
      <alignment horizontal="center" vertical="center"/>
    </xf>
    <xf numFmtId="164" fontId="4" fillId="0" borderId="0" xfId="0" applyNumberFormat="1" applyFont="1" applyAlignment="1">
      <alignment horizontal="center" vertical="center"/>
    </xf>
    <xf numFmtId="164" fontId="0" fillId="0" borderId="0" xfId="0" applyNumberFormat="1" applyAlignment="1">
      <alignment horizontal="center" vertical="center"/>
    </xf>
    <xf numFmtId="164" fontId="7" fillId="0" borderId="13" xfId="0" applyNumberFormat="1" applyFont="1" applyBorder="1" applyAlignment="1">
      <alignment horizontal="center" vertical="center"/>
    </xf>
    <xf numFmtId="164" fontId="8" fillId="0" borderId="0" xfId="0" applyNumberFormat="1" applyFont="1" applyAlignment="1">
      <alignment horizontal="center" vertical="center"/>
    </xf>
    <xf numFmtId="164" fontId="1" fillId="9" borderId="0" xfId="0" applyNumberFormat="1" applyFont="1" applyFill="1" applyAlignment="1">
      <alignment horizontal="center" vertical="center"/>
    </xf>
    <xf numFmtId="164" fontId="1" fillId="7" borderId="14" xfId="0" applyNumberFormat="1" applyFont="1" applyFill="1" applyBorder="1" applyAlignment="1">
      <alignment horizontal="center" vertical="center"/>
    </xf>
    <xf numFmtId="164" fontId="1" fillId="0" borderId="0" xfId="0" applyNumberFormat="1" applyFont="1" applyAlignment="1">
      <alignment horizontal="right" vertical="center" indent="1"/>
    </xf>
    <xf numFmtId="44" fontId="1" fillId="6" borderId="42" xfId="0" applyNumberFormat="1" applyFont="1" applyFill="1" applyBorder="1" applyAlignment="1">
      <alignment horizontal="center" vertical="center"/>
    </xf>
    <xf numFmtId="44" fontId="1" fillId="0" borderId="43" xfId="0" applyNumberFormat="1" applyFont="1" applyBorder="1" applyAlignment="1">
      <alignment horizontal="center" vertical="center"/>
    </xf>
    <xf numFmtId="44" fontId="1" fillId="0" borderId="44" xfId="0" applyNumberFormat="1" applyFont="1" applyBorder="1" applyAlignment="1">
      <alignment horizontal="center" vertical="center"/>
    </xf>
    <xf numFmtId="44" fontId="1" fillId="6" borderId="35" xfId="0" applyNumberFormat="1" applyFont="1" applyFill="1" applyBorder="1" applyAlignment="1">
      <alignment horizontal="center" vertical="center"/>
    </xf>
    <xf numFmtId="44" fontId="1" fillId="9" borderId="45" xfId="0" applyNumberFormat="1" applyFont="1" applyFill="1" applyBorder="1" applyAlignment="1">
      <alignment horizontal="center" vertical="center"/>
    </xf>
    <xf numFmtId="44" fontId="1" fillId="6" borderId="46" xfId="0" applyNumberFormat="1" applyFont="1" applyFill="1" applyBorder="1" applyAlignment="1">
      <alignment horizontal="center" vertical="center"/>
    </xf>
    <xf numFmtId="44" fontId="1" fillId="0" borderId="47" xfId="0" applyNumberFormat="1" applyFont="1" applyBorder="1" applyAlignment="1">
      <alignment horizontal="center" vertical="center"/>
    </xf>
    <xf numFmtId="44" fontId="1" fillId="0" borderId="48" xfId="0" applyNumberFormat="1" applyFont="1" applyBorder="1" applyAlignment="1">
      <alignment horizontal="center" vertical="center"/>
    </xf>
    <xf numFmtId="44" fontId="1" fillId="6" borderId="49" xfId="0" applyNumberFormat="1" applyFont="1" applyFill="1" applyBorder="1" applyAlignment="1">
      <alignment horizontal="center" vertical="center"/>
    </xf>
    <xf numFmtId="44" fontId="1" fillId="9" borderId="50" xfId="0" applyNumberFormat="1" applyFont="1" applyFill="1" applyBorder="1" applyAlignment="1">
      <alignment horizontal="center" vertical="center"/>
    </xf>
    <xf numFmtId="44" fontId="1" fillId="9" borderId="51" xfId="0" applyNumberFormat="1" applyFont="1" applyFill="1" applyBorder="1" applyAlignment="1">
      <alignment horizontal="center" vertical="center"/>
    </xf>
    <xf numFmtId="44" fontId="1" fillId="6" borderId="52" xfId="0" applyNumberFormat="1" applyFont="1" applyFill="1" applyBorder="1" applyAlignment="1">
      <alignment horizontal="center" vertical="center"/>
    </xf>
    <xf numFmtId="0" fontId="2" fillId="0" borderId="4" xfId="0" applyFont="1" applyBorder="1" applyAlignment="1">
      <alignment horizontal="left" wrapText="1"/>
    </xf>
    <xf numFmtId="0" fontId="2" fillId="0" borderId="5" xfId="0" applyFont="1" applyBorder="1" applyAlignment="1">
      <alignment horizontal="left" wrapText="1"/>
    </xf>
    <xf numFmtId="0" fontId="2" fillId="0" borderId="6" xfId="0" applyFont="1" applyBorder="1" applyAlignment="1">
      <alignment horizontal="left" wrapText="1"/>
    </xf>
    <xf numFmtId="44" fontId="6" fillId="5" borderId="10" xfId="0" applyNumberFormat="1" applyFont="1" applyFill="1" applyBorder="1" applyAlignment="1">
      <alignment horizontal="center" vertical="center"/>
    </xf>
  </cellXfs>
  <cellStyles count="1">
    <cellStyle name="Normal" xfId="0" builtinId="0"/>
  </cellStyles>
  <dxfs count="3">
    <dxf>
      <font>
        <color rgb="FFFF0000"/>
      </font>
    </dxf>
    <dxf>
      <font>
        <color rgb="FF9C5700"/>
      </font>
      <fill>
        <patternFill>
          <bgColor rgb="FFFFEB9C"/>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448494864066"/>
          <c:y val="5.8119658119658121E-2"/>
          <c:w val="0.83359563850814944"/>
          <c:h val="0.86596567736725216"/>
        </c:manualLayout>
      </c:layout>
      <c:barChart>
        <c:barDir val="col"/>
        <c:grouping val="stacked"/>
        <c:varyColors val="0"/>
        <c:ser>
          <c:idx val="0"/>
          <c:order val="0"/>
          <c:tx>
            <c:strRef>
              <c:f>'Cash on Hand Chart'!$N$3</c:f>
              <c:strCache>
                <c:ptCount val="1"/>
                <c:pt idx="0">
                  <c:v> Not Below Minimum </c:v>
                </c:pt>
              </c:strCache>
            </c:strRef>
          </c:tx>
          <c:spPr>
            <a:solidFill>
              <a:schemeClr val="tx2">
                <a:lumMod val="60000"/>
                <a:lumOff val="40000"/>
              </a:schemeClr>
            </a:solidFill>
            <a:ln>
              <a:noFill/>
            </a:ln>
            <a:effectLst/>
          </c:spPr>
          <c:invertIfNegative val="0"/>
          <c:cat>
            <c:numRef>
              <c:f>'Cash on Hand Chart'!$M$4:$M$15</c:f>
              <c:numCache>
                <c:formatCode>mmm</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'Cash on Hand Chart'!$N$4:$N$15</c:f>
              <c:numCache>
                <c:formatCode>_("$"* #,##0.00_);_("$"* \(#,##0.00\);_("$"* "-"??_);_(@_)</c:formatCode>
                <c:ptCount val="12"/>
                <c:pt idx="0">
                  <c:v>75000</c:v>
                </c:pt>
                <c:pt idx="1">
                  <c:v>75000</c:v>
                </c:pt>
                <c:pt idx="2">
                  <c:v>75000</c:v>
                </c:pt>
                <c:pt idx="3">
                  <c:v>75000</c:v>
                </c:pt>
                <c:pt idx="4">
                  <c:v>75000</c:v>
                </c:pt>
                <c:pt idx="5">
                  <c:v>75000</c:v>
                </c:pt>
                <c:pt idx="6">
                  <c:v>75000</c:v>
                </c:pt>
                <c:pt idx="7">
                  <c:v>75000</c:v>
                </c:pt>
                <c:pt idx="8">
                  <c:v>75000</c:v>
                </c:pt>
                <c:pt idx="9">
                  <c:v>75000</c:v>
                </c:pt>
                <c:pt idx="10">
                  <c:v>75000</c:v>
                </c:pt>
                <c:pt idx="11">
                  <c:v>75000</c:v>
                </c:pt>
              </c:numCache>
            </c:numRef>
          </c:val>
          <c:extLst>
            <c:ext xmlns:c16="http://schemas.microsoft.com/office/drawing/2014/chart" uri="{C3380CC4-5D6E-409C-BE32-E72D297353CC}">
              <c16:uniqueId val="{00000000-E76B-4EB2-9266-3D75B9EBF252}"/>
            </c:ext>
          </c:extLst>
        </c:ser>
        <c:ser>
          <c:idx val="1"/>
          <c:order val="1"/>
          <c:tx>
            <c:strRef>
              <c:f>'Cash on Hand Chart'!$O$3</c:f>
              <c:strCache>
                <c:ptCount val="1"/>
                <c:pt idx="0">
                  <c:v> Below Minimum </c:v>
                </c:pt>
              </c:strCache>
            </c:strRef>
          </c:tx>
          <c:spPr>
            <a:solidFill>
              <a:schemeClr val="tx2">
                <a:lumMod val="20000"/>
                <a:lumOff val="80000"/>
              </a:schemeClr>
            </a:solidFill>
            <a:ln>
              <a:noFill/>
            </a:ln>
            <a:effectLst/>
          </c:spPr>
          <c:invertIfNegative val="0"/>
          <c:cat>
            <c:numRef>
              <c:f>'Cash on Hand Chart'!$M$4:$M$15</c:f>
              <c:numCache>
                <c:formatCode>mmm</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'Cash on Hand Chart'!$O$4:$O$15</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76B-4EB2-9266-3D75B9EBF252}"/>
            </c:ext>
          </c:extLst>
        </c:ser>
        <c:dLbls>
          <c:showLegendKey val="0"/>
          <c:showVal val="0"/>
          <c:showCatName val="0"/>
          <c:showSerName val="0"/>
          <c:showPercent val="0"/>
          <c:showBubbleSize val="0"/>
        </c:dLbls>
        <c:gapWidth val="50"/>
        <c:overlap val="100"/>
        <c:axId val="688037200"/>
        <c:axId val="688042776"/>
      </c:barChart>
      <c:dateAx>
        <c:axId val="688037200"/>
        <c:scaling>
          <c:orientation val="minMax"/>
        </c:scaling>
        <c:delete val="0"/>
        <c:axPos val="b"/>
        <c:numFmt formatCode="mmm"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8042776"/>
        <c:crosses val="autoZero"/>
        <c:auto val="1"/>
        <c:lblOffset val="100"/>
        <c:baseTimeUnit val="months"/>
      </c:dateAx>
      <c:valAx>
        <c:axId val="68804277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803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Cash Forecasting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'Cash Flow'!$B$52</c:f>
              <c:strCache>
                <c:ptCount val="1"/>
                <c:pt idx="0">
                  <c:v>Total Cash Receipts</c:v>
                </c:pt>
              </c:strCache>
            </c:strRef>
          </c:tx>
          <c:spPr>
            <a:solidFill>
              <a:srgbClr val="00B050"/>
            </a:solidFill>
            <a:ln>
              <a:noFill/>
            </a:ln>
            <a:effectLst/>
          </c:spPr>
          <c:invertIfNegative val="0"/>
          <c:val>
            <c:numRef>
              <c:f>'Cash Flow'!$C$52:$P$52</c:f>
              <c:numCache>
                <c:formatCode>"$"#,##0</c:formatCode>
                <c:ptCount val="14"/>
                <c:pt idx="2" formatCode="_(&quot;$&quot;* #,##0.00_);_(&quot;$&quot;* \(#,##0.00\);_(&quot;$&quot;* &quot;-&quot;??_);_(@_)">
                  <c:v>0</c:v>
                </c:pt>
                <c:pt idx="3" formatCode="_(&quot;$&quot;* #,##0.00_);_(&quot;$&quot;* \(#,##0.00\);_(&quot;$&quot;* &quot;-&quot;??_);_(@_)">
                  <c:v>0</c:v>
                </c:pt>
                <c:pt idx="4" formatCode="_(&quot;$&quot;* #,##0.00_);_(&quot;$&quot;* \(#,##0.00\);_(&quot;$&quot;* &quot;-&quot;??_);_(@_)">
                  <c:v>0</c:v>
                </c:pt>
                <c:pt idx="5" formatCode="_(&quot;$&quot;* #,##0.00_);_(&quot;$&quot;* \(#,##0.00\);_(&quot;$&quot;* &quot;-&quot;??_);_(@_)">
                  <c:v>0</c:v>
                </c:pt>
                <c:pt idx="6" formatCode="_(&quot;$&quot;* #,##0.00_);_(&quot;$&quot;* \(#,##0.00\);_(&quot;$&quot;* &quot;-&quot;??_);_(@_)">
                  <c:v>0</c:v>
                </c:pt>
                <c:pt idx="7" formatCode="_(&quot;$&quot;* #,##0.00_);_(&quot;$&quot;* \(#,##0.00\);_(&quot;$&quot;* &quot;-&quot;??_);_(@_)">
                  <c:v>0</c:v>
                </c:pt>
                <c:pt idx="8" formatCode="_(&quot;$&quot;* #,##0.00_);_(&quot;$&quot;* \(#,##0.00\);_(&quot;$&quot;* &quot;-&quot;??_);_(@_)">
                  <c:v>0</c:v>
                </c:pt>
                <c:pt idx="9" formatCode="_(&quot;$&quot;* #,##0.00_);_(&quot;$&quot;* \(#,##0.00\);_(&quot;$&quot;* &quot;-&quot;??_);_(@_)">
                  <c:v>0</c:v>
                </c:pt>
                <c:pt idx="10" formatCode="_(&quot;$&quot;* #,##0.00_);_(&quot;$&quot;* \(#,##0.00\);_(&quot;$&quot;* &quot;-&quot;??_);_(@_)">
                  <c:v>0</c:v>
                </c:pt>
                <c:pt idx="11" formatCode="_(&quot;$&quot;* #,##0.00_);_(&quot;$&quot;* \(#,##0.00\);_(&quot;$&quot;* &quot;-&quot;??_);_(@_)">
                  <c:v>0</c:v>
                </c:pt>
                <c:pt idx="12" formatCode="_(&quot;$&quot;* #,##0.00_);_(&quot;$&quot;* \(#,##0.00\);_(&quot;$&quot;* &quot;-&quot;??_);_(@_)">
                  <c:v>0</c:v>
                </c:pt>
                <c:pt idx="13" formatCode="_(&quot;$&quot;* #,##0.00_);_(&quot;$&quot;* \(#,##0.00\);_(&quot;$&quot;* &quot;-&quot;??_);_(@_)">
                  <c:v>0</c:v>
                </c:pt>
              </c:numCache>
            </c:numRef>
          </c:val>
          <c:extLst>
            <c:ext xmlns:c16="http://schemas.microsoft.com/office/drawing/2014/chart" uri="{C3380CC4-5D6E-409C-BE32-E72D297353CC}">
              <c16:uniqueId val="{00000000-DE0D-49FE-B604-971023CC5C22}"/>
            </c:ext>
          </c:extLst>
        </c:ser>
        <c:ser>
          <c:idx val="1"/>
          <c:order val="1"/>
          <c:tx>
            <c:strRef>
              <c:f>'Cash Flow'!$B$97</c:f>
              <c:strCache>
                <c:ptCount val="1"/>
                <c:pt idx="0">
                  <c:v>Total Cash Paid Out</c:v>
                </c:pt>
              </c:strCache>
            </c:strRef>
          </c:tx>
          <c:spPr>
            <a:solidFill>
              <a:srgbClr val="FF0000"/>
            </a:solidFill>
            <a:ln>
              <a:noFill/>
            </a:ln>
            <a:effectLst/>
          </c:spPr>
          <c:invertIfNegative val="0"/>
          <c:val>
            <c:numRef>
              <c:f>'Cash Flow'!$C$97:$P$97</c:f>
              <c:numCache>
                <c:formatCode>"$"#,##0</c:formatCode>
                <c:ptCount val="14"/>
                <c:pt idx="2" formatCode="_(&quot;$&quot;* #,##0.00_);_(&quot;$&quot;* \(#,##0.00\);_(&quot;$&quot;* &quot;-&quot;??_);_(@_)">
                  <c:v>0</c:v>
                </c:pt>
                <c:pt idx="3" formatCode="_(&quot;$&quot;* #,##0.00_);_(&quot;$&quot;* \(#,##0.00\);_(&quot;$&quot;* &quot;-&quot;??_);_(@_)">
                  <c:v>0</c:v>
                </c:pt>
                <c:pt idx="4" formatCode="_(&quot;$&quot;* #,##0.00_);_(&quot;$&quot;* \(#,##0.00\);_(&quot;$&quot;* &quot;-&quot;??_);_(@_)">
                  <c:v>0</c:v>
                </c:pt>
                <c:pt idx="5" formatCode="_(&quot;$&quot;* #,##0.00_);_(&quot;$&quot;* \(#,##0.00\);_(&quot;$&quot;* &quot;-&quot;??_);_(@_)">
                  <c:v>0</c:v>
                </c:pt>
                <c:pt idx="6" formatCode="_(&quot;$&quot;* #,##0.00_);_(&quot;$&quot;* \(#,##0.00\);_(&quot;$&quot;* &quot;-&quot;??_);_(@_)">
                  <c:v>0</c:v>
                </c:pt>
                <c:pt idx="7" formatCode="_(&quot;$&quot;* #,##0.00_);_(&quot;$&quot;* \(#,##0.00\);_(&quot;$&quot;* &quot;-&quot;??_);_(@_)">
                  <c:v>0</c:v>
                </c:pt>
                <c:pt idx="8" formatCode="_(&quot;$&quot;* #,##0.00_);_(&quot;$&quot;* \(#,##0.00\);_(&quot;$&quot;* &quot;-&quot;??_);_(@_)">
                  <c:v>0</c:v>
                </c:pt>
                <c:pt idx="9" formatCode="_(&quot;$&quot;* #,##0.00_);_(&quot;$&quot;* \(#,##0.00\);_(&quot;$&quot;* &quot;-&quot;??_);_(@_)">
                  <c:v>0</c:v>
                </c:pt>
                <c:pt idx="10" formatCode="_(&quot;$&quot;* #,##0.00_);_(&quot;$&quot;* \(#,##0.00\);_(&quot;$&quot;* &quot;-&quot;??_);_(@_)">
                  <c:v>0</c:v>
                </c:pt>
                <c:pt idx="11" formatCode="_(&quot;$&quot;* #,##0.00_);_(&quot;$&quot;* \(#,##0.00\);_(&quot;$&quot;* &quot;-&quot;??_);_(@_)">
                  <c:v>0</c:v>
                </c:pt>
                <c:pt idx="12" formatCode="_(&quot;$&quot;* #,##0.00_);_(&quot;$&quot;* \(#,##0.00\);_(&quot;$&quot;* &quot;-&quot;??_);_(@_)">
                  <c:v>0</c:v>
                </c:pt>
                <c:pt idx="13" formatCode="_(&quot;$&quot;* #,##0.00_);_(&quot;$&quot;* \(#,##0.00\);_(&quot;$&quot;* &quot;-&quot;??_);_(@_)">
                  <c:v>0</c:v>
                </c:pt>
              </c:numCache>
            </c:numRef>
          </c:val>
          <c:extLst>
            <c:ext xmlns:c16="http://schemas.microsoft.com/office/drawing/2014/chart" uri="{C3380CC4-5D6E-409C-BE32-E72D297353CC}">
              <c16:uniqueId val="{00000001-DE0D-49FE-B604-971023CC5C22}"/>
            </c:ext>
          </c:extLst>
        </c:ser>
        <c:dLbls>
          <c:showLegendKey val="0"/>
          <c:showVal val="0"/>
          <c:showCatName val="0"/>
          <c:showSerName val="0"/>
          <c:showPercent val="0"/>
          <c:showBubbleSize val="0"/>
        </c:dLbls>
        <c:gapWidth val="219"/>
        <c:overlap val="-27"/>
        <c:axId val="1425438704"/>
        <c:axId val="1904894208"/>
      </c:barChart>
      <c:lineChart>
        <c:grouping val="standard"/>
        <c:varyColors val="0"/>
        <c:ser>
          <c:idx val="2"/>
          <c:order val="2"/>
          <c:tx>
            <c:strRef>
              <c:f>'Cash Flow'!$B$98</c:f>
              <c:strCache>
                <c:ptCount val="1"/>
                <c:pt idx="0">
                  <c:v>Cash on hand (end of month)</c:v>
                </c:pt>
              </c:strCache>
            </c:strRef>
          </c:tx>
          <c:spPr>
            <a:ln w="28575" cap="rnd">
              <a:solidFill>
                <a:schemeClr val="tx1">
                  <a:lumMod val="95000"/>
                  <a:lumOff val="5000"/>
                </a:schemeClr>
              </a:solidFill>
              <a:round/>
            </a:ln>
            <a:effectLst/>
          </c:spPr>
          <c:marker>
            <c:symbol val="none"/>
          </c:marker>
          <c:val>
            <c:numRef>
              <c:f>'Cash Flow'!$C$98:$P$98</c:f>
              <c:numCache>
                <c:formatCode>"$"#,##0</c:formatCode>
                <c:ptCount val="14"/>
                <c:pt idx="2" formatCode="_(&quot;$&quot;* #,##0.00_);_(&quot;$&quot;* \(#,##0.00\);_(&quot;$&quot;* &quot;-&quot;??_);_(@_)">
                  <c:v>75000</c:v>
                </c:pt>
                <c:pt idx="3" formatCode="_(&quot;$&quot;* #,##0.00_);_(&quot;$&quot;* \(#,##0.00\);_(&quot;$&quot;* &quot;-&quot;??_);_(@_)">
                  <c:v>75000</c:v>
                </c:pt>
                <c:pt idx="4" formatCode="_(&quot;$&quot;* #,##0.00_);_(&quot;$&quot;* \(#,##0.00\);_(&quot;$&quot;* &quot;-&quot;??_);_(@_)">
                  <c:v>75000</c:v>
                </c:pt>
                <c:pt idx="5" formatCode="_(&quot;$&quot;* #,##0.00_);_(&quot;$&quot;* \(#,##0.00\);_(&quot;$&quot;* &quot;-&quot;??_);_(@_)">
                  <c:v>75000</c:v>
                </c:pt>
                <c:pt idx="6" formatCode="_(&quot;$&quot;* #,##0.00_);_(&quot;$&quot;* \(#,##0.00\);_(&quot;$&quot;* &quot;-&quot;??_);_(@_)">
                  <c:v>75000</c:v>
                </c:pt>
                <c:pt idx="7" formatCode="_(&quot;$&quot;* #,##0.00_);_(&quot;$&quot;* \(#,##0.00\);_(&quot;$&quot;* &quot;-&quot;??_);_(@_)">
                  <c:v>75000</c:v>
                </c:pt>
                <c:pt idx="8" formatCode="_(&quot;$&quot;* #,##0.00_);_(&quot;$&quot;* \(#,##0.00\);_(&quot;$&quot;* &quot;-&quot;??_);_(@_)">
                  <c:v>75000</c:v>
                </c:pt>
                <c:pt idx="9" formatCode="_(&quot;$&quot;* #,##0.00_);_(&quot;$&quot;* \(#,##0.00\);_(&quot;$&quot;* &quot;-&quot;??_);_(@_)">
                  <c:v>75000</c:v>
                </c:pt>
                <c:pt idx="10" formatCode="_(&quot;$&quot;* #,##0.00_);_(&quot;$&quot;* \(#,##0.00\);_(&quot;$&quot;* &quot;-&quot;??_);_(@_)">
                  <c:v>75000</c:v>
                </c:pt>
                <c:pt idx="11" formatCode="_(&quot;$&quot;* #,##0.00_);_(&quot;$&quot;* \(#,##0.00\);_(&quot;$&quot;* &quot;-&quot;??_);_(@_)">
                  <c:v>75000</c:v>
                </c:pt>
                <c:pt idx="12" formatCode="_(&quot;$&quot;* #,##0.00_);_(&quot;$&quot;* \(#,##0.00\);_(&quot;$&quot;* &quot;-&quot;??_);_(@_)">
                  <c:v>75000</c:v>
                </c:pt>
                <c:pt idx="13" formatCode="_(&quot;$&quot;* #,##0.00_);_(&quot;$&quot;* \(#,##0.00\);_(&quot;$&quot;* &quot;-&quot;??_);_(@_)">
                  <c:v>75000</c:v>
                </c:pt>
              </c:numCache>
            </c:numRef>
          </c:val>
          <c:smooth val="0"/>
          <c:extLst>
            <c:ext xmlns:c16="http://schemas.microsoft.com/office/drawing/2014/chart" uri="{C3380CC4-5D6E-409C-BE32-E72D297353CC}">
              <c16:uniqueId val="{00000002-DE0D-49FE-B604-971023CC5C22}"/>
            </c:ext>
          </c:extLst>
        </c:ser>
        <c:dLbls>
          <c:showLegendKey val="0"/>
          <c:showVal val="0"/>
          <c:showCatName val="0"/>
          <c:showSerName val="0"/>
          <c:showPercent val="0"/>
          <c:showBubbleSize val="0"/>
        </c:dLbls>
        <c:marker val="1"/>
        <c:smooth val="0"/>
        <c:axId val="1425438704"/>
        <c:axId val="1904894208"/>
      </c:lineChart>
      <c:catAx>
        <c:axId val="14254387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4894208"/>
        <c:crosses val="autoZero"/>
        <c:auto val="1"/>
        <c:lblAlgn val="ctr"/>
        <c:lblOffset val="100"/>
        <c:noMultiLvlLbl val="0"/>
      </c:catAx>
      <c:valAx>
        <c:axId val="19048942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5438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448494864066"/>
          <c:y val="5.8119658119658121E-2"/>
          <c:w val="0.83359563850814944"/>
          <c:h val="0.86596567736725216"/>
        </c:manualLayout>
      </c:layout>
      <c:barChart>
        <c:barDir val="col"/>
        <c:grouping val="stacked"/>
        <c:varyColors val="0"/>
        <c:ser>
          <c:idx val="0"/>
          <c:order val="0"/>
          <c:tx>
            <c:strRef>
              <c:f>'Chart Example'!$N$3</c:f>
              <c:strCache>
                <c:ptCount val="1"/>
                <c:pt idx="0">
                  <c:v> Not Below Minimum </c:v>
                </c:pt>
              </c:strCache>
            </c:strRef>
          </c:tx>
          <c:spPr>
            <a:solidFill>
              <a:schemeClr val="accent1"/>
            </a:solidFill>
            <a:ln>
              <a:noFill/>
            </a:ln>
            <a:effectLst/>
          </c:spPr>
          <c:invertIfNegative val="0"/>
          <c:cat>
            <c:numRef>
              <c:f>'Chart Example'!$M$4:$M$15</c:f>
              <c:numCache>
                <c:formatCode>mmm</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 Example'!$N$4:$N$15</c:f>
              <c:numCache>
                <c:formatCode>_("$"* #,##0.00_);_("$"* \(#,##0.00\);_("$"* "-"??_);_(@_)</c:formatCode>
                <c:ptCount val="12"/>
                <c:pt idx="0">
                  <c:v>75000</c:v>
                </c:pt>
                <c:pt idx="1">
                  <c:v>2574674.9104166673</c:v>
                </c:pt>
                <c:pt idx="2">
                  <c:v>2155545.2966666678</c:v>
                </c:pt>
                <c:pt idx="3">
                  <c:v>835128.54791666777</c:v>
                </c:pt>
                <c:pt idx="4">
                  <c:v>0</c:v>
                </c:pt>
                <c:pt idx="5">
                  <c:v>0</c:v>
                </c:pt>
                <c:pt idx="6">
                  <c:v>0</c:v>
                </c:pt>
                <c:pt idx="7">
                  <c:v>0</c:v>
                </c:pt>
                <c:pt idx="8">
                  <c:v>0</c:v>
                </c:pt>
                <c:pt idx="9">
                  <c:v>0</c:v>
                </c:pt>
                <c:pt idx="10">
                  <c:v>604293.10250000074</c:v>
                </c:pt>
                <c:pt idx="11">
                  <c:v>968671.05458333413</c:v>
                </c:pt>
              </c:numCache>
            </c:numRef>
          </c:val>
          <c:extLst>
            <c:ext xmlns:c16="http://schemas.microsoft.com/office/drawing/2014/chart" uri="{C3380CC4-5D6E-409C-BE32-E72D297353CC}">
              <c16:uniqueId val="{00000000-7614-499C-8723-448E97478F9F}"/>
            </c:ext>
          </c:extLst>
        </c:ser>
        <c:ser>
          <c:idx val="1"/>
          <c:order val="1"/>
          <c:tx>
            <c:strRef>
              <c:f>'Chart Example'!$O$3</c:f>
              <c:strCache>
                <c:ptCount val="1"/>
                <c:pt idx="0">
                  <c:v> Below Minimum </c:v>
                </c:pt>
              </c:strCache>
            </c:strRef>
          </c:tx>
          <c:spPr>
            <a:solidFill>
              <a:schemeClr val="accent2"/>
            </a:solidFill>
            <a:ln>
              <a:noFill/>
            </a:ln>
            <a:effectLst/>
          </c:spPr>
          <c:invertIfNegative val="0"/>
          <c:cat>
            <c:numRef>
              <c:f>'Chart Example'!$M$4:$M$15</c:f>
              <c:numCache>
                <c:formatCode>mmm</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 Example'!$O$4:$O$15</c:f>
              <c:numCache>
                <c:formatCode>_("$"* #,##0.00_);_("$"* \(#,##0.00\);_("$"* "-"??_);_(@_)</c:formatCode>
                <c:ptCount val="12"/>
                <c:pt idx="0">
                  <c:v>0</c:v>
                </c:pt>
                <c:pt idx="1">
                  <c:v>0</c:v>
                </c:pt>
                <c:pt idx="2">
                  <c:v>0</c:v>
                </c:pt>
                <c:pt idx="3">
                  <c:v>0</c:v>
                </c:pt>
                <c:pt idx="4">
                  <c:v>-302776.24583333242</c:v>
                </c:pt>
                <c:pt idx="5">
                  <c:v>-907833.94958333252</c:v>
                </c:pt>
                <c:pt idx="6">
                  <c:v>-1000828.7058333326</c:v>
                </c:pt>
                <c:pt idx="7">
                  <c:v>-536755.75374999945</c:v>
                </c:pt>
                <c:pt idx="8">
                  <c:v>-253737.80166666606</c:v>
                </c:pt>
                <c:pt idx="9">
                  <c:v>-143044.84958333266</c:v>
                </c:pt>
                <c:pt idx="10">
                  <c:v>0</c:v>
                </c:pt>
              </c:numCache>
            </c:numRef>
          </c:val>
          <c:extLst>
            <c:ext xmlns:c16="http://schemas.microsoft.com/office/drawing/2014/chart" uri="{C3380CC4-5D6E-409C-BE32-E72D297353CC}">
              <c16:uniqueId val="{00000001-7614-499C-8723-448E97478F9F}"/>
            </c:ext>
          </c:extLst>
        </c:ser>
        <c:dLbls>
          <c:showLegendKey val="0"/>
          <c:showVal val="0"/>
          <c:showCatName val="0"/>
          <c:showSerName val="0"/>
          <c:showPercent val="0"/>
          <c:showBubbleSize val="0"/>
        </c:dLbls>
        <c:gapWidth val="150"/>
        <c:overlap val="100"/>
        <c:axId val="688037200"/>
        <c:axId val="688042776"/>
      </c:barChart>
      <c:dateAx>
        <c:axId val="688037200"/>
        <c:scaling>
          <c:orientation val="minMax"/>
        </c:scaling>
        <c:delete val="0"/>
        <c:axPos val="b"/>
        <c:numFmt formatCode="mmm"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8042776"/>
        <c:crosses val="autoZero"/>
        <c:auto val="1"/>
        <c:lblOffset val="100"/>
        <c:baseTimeUnit val="months"/>
      </c:dateAx>
      <c:valAx>
        <c:axId val="68804277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803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Forecast Model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'Cash-Flow Example'!$B$52</c:f>
              <c:strCache>
                <c:ptCount val="1"/>
                <c:pt idx="0">
                  <c:v>Total Cash Receipts</c:v>
                </c:pt>
              </c:strCache>
            </c:strRef>
          </c:tx>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effectLst>
              <a:outerShdw blurRad="57150" dist="19050" dir="5400000" algn="ctr" rotWithShape="0">
                <a:srgbClr val="000000">
                  <a:alpha val="63000"/>
                </a:srgbClr>
              </a:outerShdw>
            </a:effectLst>
          </c:spPr>
          <c:invertIfNegative val="0"/>
          <c:val>
            <c:numRef>
              <c:f>'Cash-Flow Example'!$C$52:$O$52</c:f>
              <c:numCache>
                <c:formatCode>_("$"* #,##0.00_);_("$"* \(#,##0.00\);_("$"* "-"??_);_(@_)</c:formatCode>
                <c:ptCount val="13"/>
                <c:pt idx="1">
                  <c:v>4229882.916666667</c:v>
                </c:pt>
                <c:pt idx="2">
                  <c:v>1332790.3333333335</c:v>
                </c:pt>
                <c:pt idx="3">
                  <c:v>467400.33333333337</c:v>
                </c:pt>
                <c:pt idx="4">
                  <c:v>610915.33333333326</c:v>
                </c:pt>
                <c:pt idx="5">
                  <c:v>1165370.3333333333</c:v>
                </c:pt>
                <c:pt idx="6">
                  <c:v>1666140.3333333333</c:v>
                </c:pt>
                <c:pt idx="7">
                  <c:v>2205440.333333333</c:v>
                </c:pt>
                <c:pt idx="8">
                  <c:v>2003885.3333333333</c:v>
                </c:pt>
                <c:pt idx="9">
                  <c:v>1892430.3333333333</c:v>
                </c:pt>
                <c:pt idx="10">
                  <c:v>2534255.3333333335</c:v>
                </c:pt>
                <c:pt idx="11">
                  <c:v>2153715.3333333335</c:v>
                </c:pt>
                <c:pt idx="12">
                  <c:v>3219735.333333333</c:v>
                </c:pt>
              </c:numCache>
            </c:numRef>
          </c:val>
          <c:extLst>
            <c:ext xmlns:c16="http://schemas.microsoft.com/office/drawing/2014/chart" uri="{C3380CC4-5D6E-409C-BE32-E72D297353CC}">
              <c16:uniqueId val="{00000000-2434-4971-9F0E-0F008C1AEEEF}"/>
            </c:ext>
          </c:extLst>
        </c:ser>
        <c:ser>
          <c:idx val="2"/>
          <c:order val="1"/>
          <c:tx>
            <c:strRef>
              <c:f>'Cash-Flow Example'!$B$97</c:f>
              <c:strCache>
                <c:ptCount val="1"/>
                <c:pt idx="0">
                  <c:v>Total Cash Paid Out</c:v>
                </c:pt>
              </c:strCache>
            </c:strRef>
          </c:tx>
          <c:spPr>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a:noFill/>
            </a:ln>
            <a:effectLst>
              <a:outerShdw blurRad="57150" dist="19050" dir="5400000" algn="ctr" rotWithShape="0">
                <a:srgbClr val="000000">
                  <a:alpha val="63000"/>
                </a:srgbClr>
              </a:outerShdw>
            </a:effectLst>
          </c:spPr>
          <c:invertIfNegative val="0"/>
          <c:val>
            <c:numRef>
              <c:f>'Cash-Flow Example'!$C$97:$O$97</c:f>
              <c:numCache>
                <c:formatCode>_("$"* #,##0.00_);_("$"* \(#,##0.00\);_("$"* "-"??_);_(@_)</c:formatCode>
                <c:ptCount val="13"/>
                <c:pt idx="1">
                  <c:v>1730208.0062499999</c:v>
                </c:pt>
                <c:pt idx="2">
                  <c:v>1751919.9470833333</c:v>
                </c:pt>
                <c:pt idx="3">
                  <c:v>1787817.0820833335</c:v>
                </c:pt>
                <c:pt idx="4">
                  <c:v>1748820.1270833334</c:v>
                </c:pt>
                <c:pt idx="5">
                  <c:v>1770428.0370833334</c:v>
                </c:pt>
                <c:pt idx="6">
                  <c:v>1759135.0895833333</c:v>
                </c:pt>
                <c:pt idx="7">
                  <c:v>1741367.3812499999</c:v>
                </c:pt>
                <c:pt idx="8">
                  <c:v>1720867.3812499999</c:v>
                </c:pt>
                <c:pt idx="9">
                  <c:v>1781737.3812499999</c:v>
                </c:pt>
                <c:pt idx="10">
                  <c:v>1786917.3812499999</c:v>
                </c:pt>
                <c:pt idx="11">
                  <c:v>1789337.3812499999</c:v>
                </c:pt>
                <c:pt idx="12">
                  <c:v>1821747.3812499999</c:v>
                </c:pt>
              </c:numCache>
            </c:numRef>
          </c:val>
          <c:extLst>
            <c:ext xmlns:c16="http://schemas.microsoft.com/office/drawing/2014/chart" uri="{C3380CC4-5D6E-409C-BE32-E72D297353CC}">
              <c16:uniqueId val="{00000000-F5D1-4526-AA9F-D46045B5C2C2}"/>
            </c:ext>
          </c:extLst>
        </c:ser>
        <c:dLbls>
          <c:showLegendKey val="0"/>
          <c:showVal val="0"/>
          <c:showCatName val="0"/>
          <c:showSerName val="0"/>
          <c:showPercent val="0"/>
          <c:showBubbleSize val="0"/>
        </c:dLbls>
        <c:gapWidth val="247"/>
        <c:axId val="604296559"/>
        <c:axId val="602750783"/>
      </c:barChart>
      <c:lineChart>
        <c:grouping val="standard"/>
        <c:varyColors val="0"/>
        <c:ser>
          <c:idx val="3"/>
          <c:order val="2"/>
          <c:tx>
            <c:strRef>
              <c:f>'Cash-Flow Example'!$B$98</c:f>
              <c:strCache>
                <c:ptCount val="1"/>
                <c:pt idx="0">
                  <c:v>Cash on hand (end of month)</c:v>
                </c:pt>
              </c:strCache>
            </c:strRef>
          </c:tx>
          <c:spPr>
            <a:ln w="34925" cap="rnd">
              <a:solidFill>
                <a:schemeClr val="tx1">
                  <a:lumMod val="95000"/>
                  <a:lumOff val="5000"/>
                </a:schemeClr>
              </a:solidFill>
              <a:round/>
            </a:ln>
            <a:effectLst>
              <a:outerShdw blurRad="57150" dist="19050" dir="5400000" algn="ctr" rotWithShape="0">
                <a:srgbClr val="000000">
                  <a:alpha val="63000"/>
                </a:srgbClr>
              </a:outerShdw>
            </a:effectLst>
          </c:spPr>
          <c:marker>
            <c:symbol val="none"/>
          </c:marker>
          <c:val>
            <c:numRef>
              <c:f>'Cash-Flow Example'!$C$98:$O$98</c:f>
              <c:numCache>
                <c:formatCode>_("$"* #,##0.00_);_("$"* \(#,##0.00\);_("$"* "-"??_);_(@_)</c:formatCode>
                <c:ptCount val="13"/>
                <c:pt idx="1">
                  <c:v>2574674.9104166673</c:v>
                </c:pt>
                <c:pt idx="2">
                  <c:v>2155545.2966666678</c:v>
                </c:pt>
                <c:pt idx="3">
                  <c:v>835128.54791666777</c:v>
                </c:pt>
                <c:pt idx="4">
                  <c:v>-302776.24583333242</c:v>
                </c:pt>
                <c:pt idx="5">
                  <c:v>-907833.94958333252</c:v>
                </c:pt>
                <c:pt idx="6">
                  <c:v>-1000828.7058333326</c:v>
                </c:pt>
                <c:pt idx="7">
                  <c:v>-536755.75374999945</c:v>
                </c:pt>
                <c:pt idx="8">
                  <c:v>-253737.80166666606</c:v>
                </c:pt>
                <c:pt idx="9">
                  <c:v>-143044.84958333266</c:v>
                </c:pt>
                <c:pt idx="10">
                  <c:v>604293.10250000074</c:v>
                </c:pt>
                <c:pt idx="11">
                  <c:v>968671.05458333413</c:v>
                </c:pt>
                <c:pt idx="12">
                  <c:v>2366659.0066666678</c:v>
                </c:pt>
              </c:numCache>
            </c:numRef>
          </c:val>
          <c:smooth val="0"/>
          <c:extLst>
            <c:ext xmlns:c16="http://schemas.microsoft.com/office/drawing/2014/chart" uri="{C3380CC4-5D6E-409C-BE32-E72D297353CC}">
              <c16:uniqueId val="{00000001-F5D1-4526-AA9F-D46045B5C2C2}"/>
            </c:ext>
          </c:extLst>
        </c:ser>
        <c:dLbls>
          <c:showLegendKey val="0"/>
          <c:showVal val="0"/>
          <c:showCatName val="0"/>
          <c:showSerName val="0"/>
          <c:showPercent val="0"/>
          <c:showBubbleSize val="0"/>
        </c:dLbls>
        <c:marker val="1"/>
        <c:smooth val="0"/>
        <c:axId val="604296559"/>
        <c:axId val="602750783"/>
      </c:lineChart>
      <c:catAx>
        <c:axId val="604296559"/>
        <c:scaling>
          <c:orientation val="minMax"/>
        </c:scaling>
        <c:delete val="0"/>
        <c:axPos val="b"/>
        <c:numFmt formatCode="mmm\ yyyy"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750783"/>
        <c:crosses val="autoZero"/>
        <c:auto val="1"/>
        <c:lblAlgn val="ctr"/>
        <c:lblOffset val="100"/>
        <c:noMultiLvlLbl val="1"/>
      </c:catAx>
      <c:valAx>
        <c:axId val="602750783"/>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4296559"/>
        <c:crosses val="autoZero"/>
        <c:crossBetween val="between"/>
      </c:valAx>
      <c:spPr>
        <a:solidFill>
          <a:schemeClr val="bg1">
            <a:lumMod val="85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150863</xdr:rowOff>
    </xdr:from>
    <xdr:to>
      <xdr:col>15</xdr:col>
      <xdr:colOff>698500</xdr:colOff>
      <xdr:row>1</xdr:row>
      <xdr:rowOff>3175</xdr:rowOff>
    </xdr:to>
    <xdr:pic>
      <xdr:nvPicPr>
        <xdr:cNvPr id="2" name="Picture 1" descr="Abstract image of blue waves" title="Banner 1">
          <a:extLst>
            <a:ext uri="{FF2B5EF4-FFF2-40B4-BE49-F238E27FC236}">
              <a16:creationId xmlns:a16="http://schemas.microsoft.com/office/drawing/2014/main" id="{1ACD2E86-1B45-4FC5-9016-44B08D7B43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52400" y="150863"/>
          <a:ext cx="14544675" cy="1325512"/>
        </a:xfrm>
        <a:prstGeom prst="rect">
          <a:avLst/>
        </a:prstGeom>
      </xdr:spPr>
    </xdr:pic>
    <xdr:clientData/>
  </xdr:twoCellAnchor>
  <xdr:twoCellAnchor>
    <xdr:from>
      <xdr:col>1</xdr:col>
      <xdr:colOff>247652</xdr:colOff>
      <xdr:row>0</xdr:row>
      <xdr:rowOff>344260</xdr:rowOff>
    </xdr:from>
    <xdr:to>
      <xdr:col>5</xdr:col>
      <xdr:colOff>244930</xdr:colOff>
      <xdr:row>0</xdr:row>
      <xdr:rowOff>1306285</xdr:rowOff>
    </xdr:to>
    <xdr:sp macro="" textlink="">
      <xdr:nvSpPr>
        <xdr:cNvPr id="3" name="TextBox 2">
          <a:extLst>
            <a:ext uri="{FF2B5EF4-FFF2-40B4-BE49-F238E27FC236}">
              <a16:creationId xmlns:a16="http://schemas.microsoft.com/office/drawing/2014/main" id="{F5B84712-D8CF-407E-A3A3-EC433997290F}"/>
            </a:ext>
          </a:extLst>
        </xdr:cNvPr>
        <xdr:cNvSpPr txBox="1"/>
      </xdr:nvSpPr>
      <xdr:spPr>
        <a:xfrm>
          <a:off x="400052" y="344260"/>
          <a:ext cx="4905828" cy="962025"/>
        </a:xfrm>
        <a:prstGeom prst="rect">
          <a:avLst/>
        </a:prstGeom>
        <a:noFill/>
        <a:ln w="9525" cmpd="sng">
          <a:solidFill>
            <a:schemeClr val="tx2">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91440" algn="l"/>
          <a:r>
            <a:rPr lang="en-US" sz="2800">
              <a:solidFill>
                <a:schemeClr val="tx2">
                  <a:lumMod val="20000"/>
                  <a:lumOff val="80000"/>
                </a:schemeClr>
              </a:solidFill>
            </a:rPr>
            <a:t>Georgi</a:t>
          </a:r>
          <a:r>
            <a:rPr lang="en-US" sz="2800" baseline="0">
              <a:solidFill>
                <a:schemeClr val="tx2">
                  <a:lumMod val="20000"/>
                  <a:lumOff val="80000"/>
                </a:schemeClr>
              </a:solidFill>
            </a:rPr>
            <a:t>a City </a:t>
          </a:r>
          <a:endParaRPr lang="en-US" sz="2800">
            <a:solidFill>
              <a:schemeClr val="bg2"/>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44450</xdr:colOff>
      <xdr:row>0</xdr:row>
      <xdr:rowOff>144059</xdr:rowOff>
    </xdr:from>
    <xdr:to>
      <xdr:col>11</xdr:col>
      <xdr:colOff>44450</xdr:colOff>
      <xdr:row>1</xdr:row>
      <xdr:rowOff>0</xdr:rowOff>
    </xdr:to>
    <xdr:pic>
      <xdr:nvPicPr>
        <xdr:cNvPr id="2" name="Picture 1" descr="Abstract image of blue waves" title="Banner 2">
          <a:extLst>
            <a:ext uri="{FF2B5EF4-FFF2-40B4-BE49-F238E27FC236}">
              <a16:creationId xmlns:a16="http://schemas.microsoft.com/office/drawing/2014/main" id="{CBEBE5A7-B7E0-4F9E-8386-971BCE0572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96850" y="144059"/>
          <a:ext cx="8756650" cy="1329141"/>
        </a:xfrm>
        <a:prstGeom prst="rect">
          <a:avLst/>
        </a:prstGeom>
      </xdr:spPr>
    </xdr:pic>
    <xdr:clientData/>
  </xdr:twoCellAnchor>
  <xdr:twoCellAnchor>
    <xdr:from>
      <xdr:col>4</xdr:col>
      <xdr:colOff>0</xdr:colOff>
      <xdr:row>1</xdr:row>
      <xdr:rowOff>428624</xdr:rowOff>
    </xdr:from>
    <xdr:to>
      <xdr:col>11</xdr:col>
      <xdr:colOff>0</xdr:colOff>
      <xdr:row>14</xdr:row>
      <xdr:rowOff>276224</xdr:rowOff>
    </xdr:to>
    <xdr:graphicFrame macro="">
      <xdr:nvGraphicFramePr>
        <xdr:cNvPr id="3" name="Chart 2" descr="cash flow chart">
          <a:extLst>
            <a:ext uri="{FF2B5EF4-FFF2-40B4-BE49-F238E27FC236}">
              <a16:creationId xmlns:a16="http://schemas.microsoft.com/office/drawing/2014/main" id="{3106C1FB-14D9-448F-931F-E6D915453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87086</xdr:colOff>
      <xdr:row>0</xdr:row>
      <xdr:rowOff>355600</xdr:rowOff>
    </xdr:from>
    <xdr:to>
      <xdr:col>7</xdr:col>
      <xdr:colOff>104775</xdr:colOff>
      <xdr:row>0</xdr:row>
      <xdr:rowOff>1390650</xdr:rowOff>
    </xdr:to>
    <xdr:sp macro="" textlink="">
      <xdr:nvSpPr>
        <xdr:cNvPr id="4" name="TextBox 8">
          <a:extLst>
            <a:ext uri="{FF2B5EF4-FFF2-40B4-BE49-F238E27FC236}">
              <a16:creationId xmlns:a16="http://schemas.microsoft.com/office/drawing/2014/main" id="{D63B2EC1-8EAE-4BCC-B74E-D77840247EA4}"/>
            </a:ext>
          </a:extLst>
        </xdr:cNvPr>
        <xdr:cNvSpPr txBox="1"/>
      </xdr:nvSpPr>
      <xdr:spPr>
        <a:xfrm>
          <a:off x="239486" y="355600"/>
          <a:ext cx="5046889" cy="1035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2400" baseline="0">
              <a:solidFill>
                <a:schemeClr val="bg2"/>
              </a:solidFill>
            </a:rPr>
            <a:t>Georgia City</a:t>
          </a:r>
        </a:p>
        <a:p>
          <a:r>
            <a:rPr lang="en-US" sz="2400" baseline="0">
              <a:solidFill>
                <a:schemeClr val="bg2"/>
              </a:solidFill>
            </a:rPr>
            <a:t>Cash Flow Chart</a:t>
          </a:r>
          <a:endParaRPr lang="en-US" sz="2400">
            <a:solidFill>
              <a:schemeClr val="bg2"/>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8</xdr:col>
      <xdr:colOff>304800</xdr:colOff>
      <xdr:row>15</xdr:row>
      <xdr:rowOff>165100</xdr:rowOff>
    </xdr:to>
    <xdr:graphicFrame macro="">
      <xdr:nvGraphicFramePr>
        <xdr:cNvPr id="6" name="Chart 5">
          <a:extLst>
            <a:ext uri="{FF2B5EF4-FFF2-40B4-BE49-F238E27FC236}">
              <a16:creationId xmlns:a16="http://schemas.microsoft.com/office/drawing/2014/main" id="{809397A1-59B3-44E0-AE80-F3FDA8618B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150863</xdr:rowOff>
    </xdr:from>
    <xdr:to>
      <xdr:col>12</xdr:col>
      <xdr:colOff>650875</xdr:colOff>
      <xdr:row>1</xdr:row>
      <xdr:rowOff>3175</xdr:rowOff>
    </xdr:to>
    <xdr:pic>
      <xdr:nvPicPr>
        <xdr:cNvPr id="2" name="Picture 1" descr="Abstract image of blue waves" title="Banner 1">
          <a:extLst>
            <a:ext uri="{FF2B5EF4-FFF2-40B4-BE49-F238E27FC236}">
              <a16:creationId xmlns:a16="http://schemas.microsoft.com/office/drawing/2014/main" id="{C11370C7-2025-458A-AAD1-444363AB0B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52400" y="150863"/>
          <a:ext cx="14544675" cy="1325512"/>
        </a:xfrm>
        <a:prstGeom prst="rect">
          <a:avLst/>
        </a:prstGeom>
      </xdr:spPr>
    </xdr:pic>
    <xdr:clientData/>
  </xdr:twoCellAnchor>
  <xdr:twoCellAnchor>
    <xdr:from>
      <xdr:col>1</xdr:col>
      <xdr:colOff>247652</xdr:colOff>
      <xdr:row>0</xdr:row>
      <xdr:rowOff>344260</xdr:rowOff>
    </xdr:from>
    <xdr:to>
      <xdr:col>4</xdr:col>
      <xdr:colOff>244930</xdr:colOff>
      <xdr:row>0</xdr:row>
      <xdr:rowOff>1306285</xdr:rowOff>
    </xdr:to>
    <xdr:sp macro="" textlink="">
      <xdr:nvSpPr>
        <xdr:cNvPr id="3" name="TextBox 2">
          <a:extLst>
            <a:ext uri="{FF2B5EF4-FFF2-40B4-BE49-F238E27FC236}">
              <a16:creationId xmlns:a16="http://schemas.microsoft.com/office/drawing/2014/main" id="{C5F36572-C56A-432A-8128-4010FE7CE179}"/>
            </a:ext>
          </a:extLst>
        </xdr:cNvPr>
        <xdr:cNvSpPr txBox="1"/>
      </xdr:nvSpPr>
      <xdr:spPr>
        <a:xfrm>
          <a:off x="400052" y="344260"/>
          <a:ext cx="4905828" cy="962025"/>
        </a:xfrm>
        <a:prstGeom prst="rect">
          <a:avLst/>
        </a:prstGeom>
        <a:noFill/>
        <a:ln w="9525" cmpd="sng">
          <a:solidFill>
            <a:schemeClr val="tx2">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91440" algn="l"/>
          <a:r>
            <a:rPr lang="en-US" sz="2800">
              <a:solidFill>
                <a:schemeClr val="tx2">
                  <a:lumMod val="20000"/>
                  <a:lumOff val="80000"/>
                </a:schemeClr>
              </a:solidFill>
            </a:rPr>
            <a:t>Georgi</a:t>
          </a:r>
          <a:r>
            <a:rPr lang="en-US" sz="2800" baseline="0">
              <a:solidFill>
                <a:schemeClr val="tx2">
                  <a:lumMod val="20000"/>
                  <a:lumOff val="80000"/>
                </a:schemeClr>
              </a:solidFill>
            </a:rPr>
            <a:t>a City </a:t>
          </a:r>
          <a:endParaRPr lang="en-US" sz="2800">
            <a:solidFill>
              <a:schemeClr val="bg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44450</xdr:colOff>
      <xdr:row>0</xdr:row>
      <xdr:rowOff>144059</xdr:rowOff>
    </xdr:from>
    <xdr:to>
      <xdr:col>11</xdr:col>
      <xdr:colOff>44450</xdr:colOff>
      <xdr:row>1</xdr:row>
      <xdr:rowOff>0</xdr:rowOff>
    </xdr:to>
    <xdr:pic>
      <xdr:nvPicPr>
        <xdr:cNvPr id="2" name="Picture 1" descr="Abstract image of blue waves" title="Banner 2">
          <a:extLst>
            <a:ext uri="{FF2B5EF4-FFF2-40B4-BE49-F238E27FC236}">
              <a16:creationId xmlns:a16="http://schemas.microsoft.com/office/drawing/2014/main" id="{A07C6124-D918-448E-AAF5-0AC5BED1476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96850" y="144059"/>
          <a:ext cx="8756650" cy="1329141"/>
        </a:xfrm>
        <a:prstGeom prst="rect">
          <a:avLst/>
        </a:prstGeom>
      </xdr:spPr>
    </xdr:pic>
    <xdr:clientData/>
  </xdr:twoCellAnchor>
  <xdr:twoCellAnchor>
    <xdr:from>
      <xdr:col>4</xdr:col>
      <xdr:colOff>0</xdr:colOff>
      <xdr:row>1</xdr:row>
      <xdr:rowOff>428624</xdr:rowOff>
    </xdr:from>
    <xdr:to>
      <xdr:col>11</xdr:col>
      <xdr:colOff>0</xdr:colOff>
      <xdr:row>14</xdr:row>
      <xdr:rowOff>276224</xdr:rowOff>
    </xdr:to>
    <xdr:graphicFrame macro="">
      <xdr:nvGraphicFramePr>
        <xdr:cNvPr id="3" name="Chart 2" descr="cash flow chart">
          <a:extLst>
            <a:ext uri="{FF2B5EF4-FFF2-40B4-BE49-F238E27FC236}">
              <a16:creationId xmlns:a16="http://schemas.microsoft.com/office/drawing/2014/main" id="{A604ADAF-3FF6-4AA9-8220-4AA950BDC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87086</xdr:colOff>
      <xdr:row>0</xdr:row>
      <xdr:rowOff>355600</xdr:rowOff>
    </xdr:from>
    <xdr:to>
      <xdr:col>7</xdr:col>
      <xdr:colOff>104775</xdr:colOff>
      <xdr:row>0</xdr:row>
      <xdr:rowOff>1390650</xdr:rowOff>
    </xdr:to>
    <xdr:sp macro="" textlink="">
      <xdr:nvSpPr>
        <xdr:cNvPr id="4" name="TextBox 8">
          <a:extLst>
            <a:ext uri="{FF2B5EF4-FFF2-40B4-BE49-F238E27FC236}">
              <a16:creationId xmlns:a16="http://schemas.microsoft.com/office/drawing/2014/main" id="{24317A50-EFFC-47F3-AF97-8754623B2926}"/>
            </a:ext>
          </a:extLst>
        </xdr:cNvPr>
        <xdr:cNvSpPr txBox="1"/>
      </xdr:nvSpPr>
      <xdr:spPr>
        <a:xfrm>
          <a:off x="239486" y="355600"/>
          <a:ext cx="5046889" cy="1035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2400" baseline="0">
              <a:solidFill>
                <a:schemeClr val="bg2"/>
              </a:solidFill>
            </a:rPr>
            <a:t>Georgia City</a:t>
          </a:r>
        </a:p>
        <a:p>
          <a:r>
            <a:rPr lang="en-US" sz="2400" baseline="0">
              <a:solidFill>
                <a:schemeClr val="bg2"/>
              </a:solidFill>
            </a:rPr>
            <a:t>Cash Flow Chart</a:t>
          </a:r>
          <a:endParaRPr lang="en-US" sz="2400">
            <a:solidFill>
              <a:schemeClr val="bg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412750</xdr:colOff>
      <xdr:row>2</xdr:row>
      <xdr:rowOff>19050</xdr:rowOff>
    </xdr:from>
    <xdr:to>
      <xdr:col>11</xdr:col>
      <xdr:colOff>387350</xdr:colOff>
      <xdr:row>19</xdr:row>
      <xdr:rowOff>173061</xdr:rowOff>
    </xdr:to>
    <xdr:graphicFrame macro="">
      <xdr:nvGraphicFramePr>
        <xdr:cNvPr id="2" name="Chart 1">
          <a:extLst>
            <a:ext uri="{FF2B5EF4-FFF2-40B4-BE49-F238E27FC236}">
              <a16:creationId xmlns:a16="http://schemas.microsoft.com/office/drawing/2014/main" id="{2F945014-073E-45E1-8A59-03208F3B6E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manetmail.sharepoint.com/sites/BudgetForecastingWebinarTeam/Shared%20Documents/General/Copy%20of%20Cash%20Flow%200421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Bad"/>
      <sheetName val="Chart-Bad"/>
      <sheetName val="Forecast Model Bad"/>
      <sheetName val="Cash-Flow Example"/>
      <sheetName val="Chart Example"/>
      <sheetName val="Forecast Model Example"/>
      <sheetName val="Cash Flow-Good"/>
      <sheetName val="Chart-Good"/>
      <sheetName val="Sheet2"/>
      <sheetName val="Cash Flow Actual"/>
      <sheetName val="Cash Flow Chart"/>
      <sheetName val="Instructions"/>
    </sheetNames>
    <sheetDataSet>
      <sheetData sheetId="0"/>
      <sheetData sheetId="1"/>
      <sheetData sheetId="2"/>
      <sheetData sheetId="3"/>
      <sheetData sheetId="4"/>
      <sheetData sheetId="5"/>
      <sheetData sheetId="6"/>
      <sheetData sheetId="7"/>
      <sheetData sheetId="8"/>
      <sheetData sheetId="9">
        <row r="3">
          <cell r="F3">
            <v>43831</v>
          </cell>
          <cell r="J3">
            <v>50000</v>
          </cell>
        </row>
        <row r="5">
          <cell r="C5">
            <v>43831</v>
          </cell>
          <cell r="D5">
            <v>43862</v>
          </cell>
          <cell r="E5">
            <v>43891</v>
          </cell>
          <cell r="F5">
            <v>43922</v>
          </cell>
          <cell r="G5">
            <v>43952</v>
          </cell>
          <cell r="H5">
            <v>43983</v>
          </cell>
          <cell r="I5">
            <v>44013</v>
          </cell>
          <cell r="J5">
            <v>44044</v>
          </cell>
          <cell r="K5">
            <v>44075</v>
          </cell>
          <cell r="L5">
            <v>44105</v>
          </cell>
          <cell r="M5">
            <v>44136</v>
          </cell>
          <cell r="N5">
            <v>44166</v>
          </cell>
        </row>
      </sheetData>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88B5A-000B-4C55-B905-88231FDC0621}">
  <sheetPr>
    <pageSetUpPr fitToPage="1"/>
  </sheetPr>
  <dimension ref="B1:R107"/>
  <sheetViews>
    <sheetView showGridLines="0" tabSelected="1" zoomScale="80" zoomScaleNormal="80" workbookViewId="0">
      <selection activeCell="K2" sqref="K2"/>
    </sheetView>
  </sheetViews>
  <sheetFormatPr defaultColWidth="10.42578125" defaultRowHeight="21.95" customHeight="1" x14ac:dyDescent="0.25"/>
  <cols>
    <col min="1" max="1" width="2.140625" style="6" customWidth="1"/>
    <col min="2" max="2" width="39.85546875" style="15" bestFit="1" customWidth="1"/>
    <col min="3" max="3" width="14.7109375" style="50" bestFit="1" customWidth="1"/>
    <col min="4" max="4" width="3.28515625" style="16" customWidth="1"/>
    <col min="5" max="16" width="12.7109375" style="5" customWidth="1"/>
    <col min="17" max="17" width="16.85546875" style="5" bestFit="1" customWidth="1"/>
    <col min="18" max="18" width="1.28515625" style="6" bestFit="1" customWidth="1"/>
    <col min="19" max="16384" width="10.42578125" style="6"/>
  </cols>
  <sheetData>
    <row r="1" spans="2:18" ht="116.25" customHeight="1" thickBot="1" x14ac:dyDescent="0.3">
      <c r="B1" s="1"/>
      <c r="C1" s="78"/>
      <c r="D1" s="2"/>
      <c r="E1" s="3"/>
      <c r="F1" s="3"/>
      <c r="G1" s="3"/>
      <c r="H1" s="3"/>
      <c r="I1" s="4"/>
      <c r="R1" s="6" t="s">
        <v>0</v>
      </c>
    </row>
    <row r="2" spans="2:18" ht="54" customHeight="1" x14ac:dyDescent="0.2">
      <c r="B2" s="98" t="s">
        <v>1</v>
      </c>
      <c r="C2" s="99"/>
      <c r="D2" s="99"/>
      <c r="E2" s="99"/>
      <c r="F2" s="99"/>
      <c r="G2" s="99"/>
      <c r="H2" s="99"/>
      <c r="I2" s="100"/>
    </row>
    <row r="3" spans="2:18" ht="32.1" customHeight="1" x14ac:dyDescent="0.25">
      <c r="B3" s="7"/>
      <c r="C3" s="79" t="s">
        <v>2</v>
      </c>
      <c r="D3" s="8"/>
      <c r="E3" s="9">
        <v>75000</v>
      </c>
      <c r="G3" s="10" t="s">
        <v>3</v>
      </c>
      <c r="H3" s="11">
        <v>43831</v>
      </c>
      <c r="I3" s="12"/>
      <c r="J3" s="13" t="s">
        <v>4</v>
      </c>
      <c r="L3" s="14">
        <v>50000</v>
      </c>
      <c r="M3" s="12"/>
      <c r="N3" s="12"/>
      <c r="O3" s="12"/>
      <c r="P3" s="12"/>
      <c r="Q3" s="12"/>
    </row>
    <row r="4" spans="2:18" ht="21.95" customHeight="1" x14ac:dyDescent="0.25">
      <c r="E4" s="15"/>
      <c r="F4" s="15"/>
      <c r="G4" s="15"/>
      <c r="H4" s="15"/>
      <c r="I4" s="15"/>
      <c r="J4" s="15"/>
      <c r="K4" s="15"/>
      <c r="L4" s="15"/>
      <c r="M4" s="15"/>
      <c r="N4" s="15"/>
      <c r="O4" s="15"/>
      <c r="P4" s="15"/>
      <c r="Q4" s="15"/>
    </row>
    <row r="5" spans="2:18" s="21" customFormat="1" ht="32.1" customHeight="1" x14ac:dyDescent="0.25">
      <c r="B5" s="17"/>
      <c r="C5" s="80"/>
      <c r="D5" s="18"/>
      <c r="E5" s="19">
        <f>IF(Start_Date="","",Start_Date)</f>
        <v>43831</v>
      </c>
      <c r="F5" s="20">
        <f>IF(E5="","",DATE(YEAR(E5),MONTH(E5)+1,1))</f>
        <v>43862</v>
      </c>
      <c r="G5" s="20">
        <f t="shared" ref="G5:P5" si="0">IF(F5="","",DATE(YEAR(F5),MONTH(F5)+1,1))</f>
        <v>43891</v>
      </c>
      <c r="H5" s="20">
        <f t="shared" si="0"/>
        <v>43922</v>
      </c>
      <c r="I5" s="20">
        <f t="shared" si="0"/>
        <v>43952</v>
      </c>
      <c r="J5" s="20">
        <f t="shared" si="0"/>
        <v>43983</v>
      </c>
      <c r="K5" s="20">
        <f t="shared" si="0"/>
        <v>44013</v>
      </c>
      <c r="L5" s="20">
        <f t="shared" si="0"/>
        <v>44044</v>
      </c>
      <c r="M5" s="20">
        <f t="shared" si="0"/>
        <v>44075</v>
      </c>
      <c r="N5" s="20">
        <f t="shared" si="0"/>
        <v>44105</v>
      </c>
      <c r="O5" s="20">
        <f t="shared" si="0"/>
        <v>44136</v>
      </c>
      <c r="P5" s="20">
        <f t="shared" si="0"/>
        <v>44166</v>
      </c>
      <c r="Q5" s="101" t="s">
        <v>5</v>
      </c>
    </row>
    <row r="6" spans="2:18" ht="32.1" customHeight="1" x14ac:dyDescent="0.25">
      <c r="B6" s="33" t="s">
        <v>6</v>
      </c>
      <c r="E6" s="22">
        <f>E3</f>
        <v>75000</v>
      </c>
      <c r="F6" s="23">
        <f t="shared" ref="F6:P6" si="1">E98</f>
        <v>75000</v>
      </c>
      <c r="G6" s="23">
        <f t="shared" si="1"/>
        <v>75000</v>
      </c>
      <c r="H6" s="23">
        <f t="shared" si="1"/>
        <v>75000</v>
      </c>
      <c r="I6" s="23">
        <f t="shared" si="1"/>
        <v>75000</v>
      </c>
      <c r="J6" s="23">
        <f t="shared" si="1"/>
        <v>75000</v>
      </c>
      <c r="K6" s="23">
        <f t="shared" si="1"/>
        <v>75000</v>
      </c>
      <c r="L6" s="23">
        <f t="shared" si="1"/>
        <v>75000</v>
      </c>
      <c r="M6" s="23">
        <f t="shared" si="1"/>
        <v>75000</v>
      </c>
      <c r="N6" s="23">
        <f t="shared" si="1"/>
        <v>75000</v>
      </c>
      <c r="O6" s="23">
        <f t="shared" si="1"/>
        <v>75000</v>
      </c>
      <c r="P6" s="23">
        <f t="shared" si="1"/>
        <v>75000</v>
      </c>
      <c r="Q6" s="101"/>
    </row>
    <row r="7" spans="2:18" ht="9" customHeight="1" x14ac:dyDescent="0.25"/>
    <row r="8" spans="2:18" ht="21.95" customHeight="1" x14ac:dyDescent="0.25">
      <c r="B8" s="24" t="s">
        <v>7</v>
      </c>
      <c r="C8" s="81" t="s">
        <v>8</v>
      </c>
      <c r="D8" s="25"/>
      <c r="E8" s="26"/>
      <c r="F8" s="26"/>
      <c r="G8" s="26"/>
      <c r="H8" s="26"/>
      <c r="I8" s="26"/>
      <c r="J8" s="27"/>
      <c r="K8" s="26"/>
      <c r="L8" s="26"/>
      <c r="M8" s="26"/>
      <c r="N8" s="26"/>
      <c r="O8" s="26"/>
      <c r="P8" s="26"/>
      <c r="Q8" s="26"/>
    </row>
    <row r="9" spans="2:18" ht="9" customHeight="1" x14ac:dyDescent="0.25"/>
    <row r="10" spans="2:18" ht="21.95" customHeight="1" x14ac:dyDescent="0.25">
      <c r="B10" s="15" t="s">
        <v>9</v>
      </c>
      <c r="C10" s="83">
        <v>0</v>
      </c>
      <c r="E10" s="28">
        <v>0</v>
      </c>
      <c r="F10" s="28">
        <v>0</v>
      </c>
      <c r="G10" s="28">
        <v>0</v>
      </c>
      <c r="H10" s="28">
        <v>0</v>
      </c>
      <c r="I10" s="28">
        <v>0</v>
      </c>
      <c r="J10" s="28">
        <v>0</v>
      </c>
      <c r="K10" s="28">
        <v>0</v>
      </c>
      <c r="L10" s="28">
        <v>0</v>
      </c>
      <c r="M10" s="28">
        <v>0</v>
      </c>
      <c r="N10" s="28">
        <v>0</v>
      </c>
      <c r="O10" s="28">
        <v>0</v>
      </c>
      <c r="P10" s="28">
        <v>0</v>
      </c>
      <c r="Q10" s="29">
        <f t="shared" ref="Q10:Q51" si="2">SUM(E10:P10)</f>
        <v>0</v>
      </c>
    </row>
    <row r="11" spans="2:18" ht="21.95" customHeight="1" x14ac:dyDescent="0.25">
      <c r="B11" s="15" t="s">
        <v>10</v>
      </c>
      <c r="C11" s="83">
        <v>0</v>
      </c>
      <c r="E11" s="30">
        <v>0</v>
      </c>
      <c r="F11" s="30">
        <v>0</v>
      </c>
      <c r="G11" s="30">
        <v>0</v>
      </c>
      <c r="H11" s="30">
        <v>0</v>
      </c>
      <c r="I11" s="30">
        <v>0</v>
      </c>
      <c r="J11" s="30">
        <v>0</v>
      </c>
      <c r="K11" s="30">
        <v>0</v>
      </c>
      <c r="L11" s="30">
        <v>0</v>
      </c>
      <c r="M11" s="30">
        <v>0</v>
      </c>
      <c r="N11" s="30">
        <v>0</v>
      </c>
      <c r="O11" s="30">
        <v>0</v>
      </c>
      <c r="P11" s="30">
        <v>0</v>
      </c>
      <c r="Q11" s="29">
        <f t="shared" si="2"/>
        <v>0</v>
      </c>
    </row>
    <row r="12" spans="2:18" ht="21.95" customHeight="1" x14ac:dyDescent="0.25">
      <c r="B12" s="15" t="s">
        <v>11</v>
      </c>
      <c r="C12" s="83">
        <v>0</v>
      </c>
      <c r="E12" s="31">
        <v>0</v>
      </c>
      <c r="F12" s="31">
        <v>0</v>
      </c>
      <c r="G12" s="31">
        <v>0</v>
      </c>
      <c r="H12" s="31">
        <v>0</v>
      </c>
      <c r="I12" s="31">
        <v>0</v>
      </c>
      <c r="J12" s="31">
        <v>0</v>
      </c>
      <c r="K12" s="31">
        <v>0</v>
      </c>
      <c r="L12" s="31">
        <v>0</v>
      </c>
      <c r="M12" s="31">
        <v>0</v>
      </c>
      <c r="N12" s="31">
        <v>0</v>
      </c>
      <c r="O12" s="31">
        <v>0</v>
      </c>
      <c r="P12" s="31">
        <v>0</v>
      </c>
      <c r="Q12" s="29">
        <f t="shared" si="2"/>
        <v>0</v>
      </c>
    </row>
    <row r="13" spans="2:18" ht="21.95" customHeight="1" x14ac:dyDescent="0.25">
      <c r="B13" s="15" t="s">
        <v>12</v>
      </c>
      <c r="C13" s="83">
        <v>0</v>
      </c>
      <c r="E13" s="30">
        <v>0</v>
      </c>
      <c r="F13" s="30">
        <v>0</v>
      </c>
      <c r="G13" s="30">
        <v>0</v>
      </c>
      <c r="H13" s="30">
        <v>0</v>
      </c>
      <c r="I13" s="30">
        <v>0</v>
      </c>
      <c r="J13" s="30">
        <v>0</v>
      </c>
      <c r="K13" s="30">
        <v>0</v>
      </c>
      <c r="L13" s="30">
        <v>0</v>
      </c>
      <c r="M13" s="30">
        <v>0</v>
      </c>
      <c r="N13" s="30">
        <v>0</v>
      </c>
      <c r="O13" s="30">
        <v>0</v>
      </c>
      <c r="P13" s="30">
        <v>0</v>
      </c>
      <c r="Q13" s="29">
        <f t="shared" si="2"/>
        <v>0</v>
      </c>
    </row>
    <row r="14" spans="2:18" ht="21.95" customHeight="1" x14ac:dyDescent="0.25">
      <c r="B14" s="15" t="s">
        <v>13</v>
      </c>
      <c r="C14" s="83">
        <v>0</v>
      </c>
      <c r="E14" s="31">
        <v>0</v>
      </c>
      <c r="F14" s="31">
        <v>0</v>
      </c>
      <c r="G14" s="31">
        <v>0</v>
      </c>
      <c r="H14" s="31">
        <v>0</v>
      </c>
      <c r="I14" s="31">
        <v>0</v>
      </c>
      <c r="J14" s="31">
        <v>0</v>
      </c>
      <c r="K14" s="31">
        <v>0</v>
      </c>
      <c r="L14" s="31">
        <v>0</v>
      </c>
      <c r="M14" s="31">
        <v>0</v>
      </c>
      <c r="N14" s="31">
        <v>0</v>
      </c>
      <c r="O14" s="31">
        <v>0</v>
      </c>
      <c r="P14" s="31">
        <v>0</v>
      </c>
      <c r="Q14" s="29">
        <f t="shared" si="2"/>
        <v>0</v>
      </c>
    </row>
    <row r="15" spans="2:18" ht="21.95" customHeight="1" x14ac:dyDescent="0.25">
      <c r="B15" s="15" t="s">
        <v>14</v>
      </c>
      <c r="C15" s="83">
        <v>0</v>
      </c>
      <c r="E15" s="30">
        <v>0</v>
      </c>
      <c r="F15" s="30">
        <v>0</v>
      </c>
      <c r="G15" s="30">
        <v>0</v>
      </c>
      <c r="H15" s="30">
        <v>0</v>
      </c>
      <c r="I15" s="30">
        <v>0</v>
      </c>
      <c r="J15" s="30">
        <v>0</v>
      </c>
      <c r="K15" s="30">
        <v>0</v>
      </c>
      <c r="L15" s="30">
        <v>0</v>
      </c>
      <c r="M15" s="30">
        <v>0</v>
      </c>
      <c r="N15" s="30">
        <v>0</v>
      </c>
      <c r="O15" s="30">
        <v>0</v>
      </c>
      <c r="P15" s="30">
        <v>0</v>
      </c>
      <c r="Q15" s="29">
        <f t="shared" si="2"/>
        <v>0</v>
      </c>
    </row>
    <row r="16" spans="2:18" ht="21.95" customHeight="1" x14ac:dyDescent="0.25">
      <c r="B16" s="15" t="s">
        <v>15</v>
      </c>
      <c r="C16" s="83">
        <v>0</v>
      </c>
      <c r="E16" s="31">
        <v>0</v>
      </c>
      <c r="F16" s="31">
        <v>0</v>
      </c>
      <c r="G16" s="31">
        <v>0</v>
      </c>
      <c r="H16" s="31">
        <v>0</v>
      </c>
      <c r="I16" s="31">
        <v>0</v>
      </c>
      <c r="J16" s="31">
        <v>0</v>
      </c>
      <c r="K16" s="31">
        <v>0</v>
      </c>
      <c r="L16" s="31">
        <v>0</v>
      </c>
      <c r="M16" s="31">
        <v>0</v>
      </c>
      <c r="N16" s="31">
        <v>0</v>
      </c>
      <c r="O16" s="31">
        <v>0</v>
      </c>
      <c r="P16" s="31">
        <v>0</v>
      </c>
      <c r="Q16" s="29">
        <f t="shared" si="2"/>
        <v>0</v>
      </c>
    </row>
    <row r="17" spans="2:17" ht="21.95" customHeight="1" x14ac:dyDescent="0.25">
      <c r="B17" s="15" t="s">
        <v>16</v>
      </c>
      <c r="C17" s="83">
        <v>0</v>
      </c>
      <c r="E17" s="30">
        <v>0</v>
      </c>
      <c r="F17" s="30">
        <v>0</v>
      </c>
      <c r="G17" s="30">
        <v>0</v>
      </c>
      <c r="H17" s="30">
        <v>0</v>
      </c>
      <c r="I17" s="30">
        <v>0</v>
      </c>
      <c r="J17" s="30">
        <v>0</v>
      </c>
      <c r="K17" s="30">
        <v>0</v>
      </c>
      <c r="L17" s="30">
        <v>0</v>
      </c>
      <c r="M17" s="30">
        <v>0</v>
      </c>
      <c r="N17" s="30">
        <v>0</v>
      </c>
      <c r="O17" s="30">
        <v>0</v>
      </c>
      <c r="P17" s="30">
        <v>0</v>
      </c>
      <c r="Q17" s="29">
        <f t="shared" si="2"/>
        <v>0</v>
      </c>
    </row>
    <row r="18" spans="2:17" ht="21.95" customHeight="1" x14ac:dyDescent="0.25">
      <c r="B18" s="15" t="s">
        <v>17</v>
      </c>
      <c r="C18" s="83">
        <v>0</v>
      </c>
      <c r="E18" s="31">
        <v>0</v>
      </c>
      <c r="F18" s="31">
        <v>0</v>
      </c>
      <c r="G18" s="31">
        <v>0</v>
      </c>
      <c r="H18" s="31">
        <v>0</v>
      </c>
      <c r="I18" s="31">
        <v>0</v>
      </c>
      <c r="J18" s="31">
        <v>0</v>
      </c>
      <c r="K18" s="31">
        <v>0</v>
      </c>
      <c r="L18" s="31">
        <v>0</v>
      </c>
      <c r="M18" s="31">
        <v>0</v>
      </c>
      <c r="N18" s="31">
        <v>0</v>
      </c>
      <c r="O18" s="31">
        <v>0</v>
      </c>
      <c r="P18" s="31">
        <v>0</v>
      </c>
      <c r="Q18" s="29">
        <f t="shared" si="2"/>
        <v>0</v>
      </c>
    </row>
    <row r="19" spans="2:17" ht="21.95" customHeight="1" x14ac:dyDescent="0.25">
      <c r="B19" s="15" t="s">
        <v>18</v>
      </c>
      <c r="C19" s="83">
        <v>0</v>
      </c>
      <c r="E19" s="30">
        <v>0</v>
      </c>
      <c r="F19" s="30">
        <v>0</v>
      </c>
      <c r="G19" s="30">
        <v>0</v>
      </c>
      <c r="H19" s="30">
        <v>0</v>
      </c>
      <c r="I19" s="30">
        <v>0</v>
      </c>
      <c r="J19" s="30">
        <v>0</v>
      </c>
      <c r="K19" s="30">
        <v>0</v>
      </c>
      <c r="L19" s="30">
        <v>0</v>
      </c>
      <c r="M19" s="30">
        <v>0</v>
      </c>
      <c r="N19" s="30">
        <v>0</v>
      </c>
      <c r="O19" s="30">
        <v>0</v>
      </c>
      <c r="P19" s="30">
        <v>0</v>
      </c>
      <c r="Q19" s="29">
        <f t="shared" si="2"/>
        <v>0</v>
      </c>
    </row>
    <row r="20" spans="2:17" ht="21.95" customHeight="1" x14ac:dyDescent="0.25">
      <c r="B20" s="15" t="s">
        <v>19</v>
      </c>
      <c r="C20" s="83">
        <v>0</v>
      </c>
      <c r="E20" s="31">
        <v>0</v>
      </c>
      <c r="F20" s="31">
        <v>0</v>
      </c>
      <c r="G20" s="31">
        <v>0</v>
      </c>
      <c r="H20" s="31">
        <v>0</v>
      </c>
      <c r="I20" s="31">
        <v>0</v>
      </c>
      <c r="J20" s="31">
        <v>0</v>
      </c>
      <c r="K20" s="31">
        <v>0</v>
      </c>
      <c r="L20" s="31">
        <v>0</v>
      </c>
      <c r="M20" s="31">
        <v>0</v>
      </c>
      <c r="N20" s="31">
        <v>0</v>
      </c>
      <c r="O20" s="31">
        <v>0</v>
      </c>
      <c r="P20" s="31">
        <v>0</v>
      </c>
      <c r="Q20" s="29">
        <f t="shared" si="2"/>
        <v>0</v>
      </c>
    </row>
    <row r="21" spans="2:17" ht="21.95" customHeight="1" x14ac:dyDescent="0.25">
      <c r="B21" s="15" t="s">
        <v>20</v>
      </c>
      <c r="C21" s="83">
        <v>0</v>
      </c>
      <c r="E21" s="30">
        <v>0</v>
      </c>
      <c r="F21" s="30">
        <v>0</v>
      </c>
      <c r="G21" s="30">
        <v>0</v>
      </c>
      <c r="H21" s="30">
        <v>0</v>
      </c>
      <c r="I21" s="30">
        <v>0</v>
      </c>
      <c r="J21" s="30">
        <v>0</v>
      </c>
      <c r="K21" s="30">
        <v>0</v>
      </c>
      <c r="L21" s="30">
        <v>0</v>
      </c>
      <c r="M21" s="30">
        <v>0</v>
      </c>
      <c r="N21" s="30">
        <v>0</v>
      </c>
      <c r="O21" s="30">
        <v>0</v>
      </c>
      <c r="P21" s="30">
        <v>0</v>
      </c>
      <c r="Q21" s="29">
        <f t="shared" si="2"/>
        <v>0</v>
      </c>
    </row>
    <row r="22" spans="2:17" ht="21.95" customHeight="1" x14ac:dyDescent="0.25">
      <c r="B22" s="15" t="s">
        <v>21</v>
      </c>
      <c r="C22" s="83">
        <v>0</v>
      </c>
      <c r="E22" s="31">
        <v>0</v>
      </c>
      <c r="F22" s="31">
        <v>0</v>
      </c>
      <c r="G22" s="31">
        <v>0</v>
      </c>
      <c r="H22" s="31">
        <v>0</v>
      </c>
      <c r="I22" s="31">
        <v>0</v>
      </c>
      <c r="J22" s="31">
        <v>0</v>
      </c>
      <c r="K22" s="31">
        <v>0</v>
      </c>
      <c r="L22" s="31">
        <v>0</v>
      </c>
      <c r="M22" s="31">
        <v>0</v>
      </c>
      <c r="N22" s="31">
        <v>0</v>
      </c>
      <c r="O22" s="31">
        <v>0</v>
      </c>
      <c r="P22" s="31">
        <v>0</v>
      </c>
      <c r="Q22" s="29">
        <f t="shared" si="2"/>
        <v>0</v>
      </c>
    </row>
    <row r="23" spans="2:17" ht="21.95" customHeight="1" x14ac:dyDescent="0.25">
      <c r="B23" s="15" t="s">
        <v>22</v>
      </c>
      <c r="C23" s="83">
        <v>0</v>
      </c>
      <c r="E23" s="30">
        <v>0</v>
      </c>
      <c r="F23" s="30">
        <v>0</v>
      </c>
      <c r="G23" s="30">
        <v>0</v>
      </c>
      <c r="H23" s="30">
        <v>0</v>
      </c>
      <c r="I23" s="30">
        <v>0</v>
      </c>
      <c r="J23" s="30">
        <v>0</v>
      </c>
      <c r="K23" s="30">
        <v>0</v>
      </c>
      <c r="L23" s="30">
        <v>0</v>
      </c>
      <c r="M23" s="30">
        <v>0</v>
      </c>
      <c r="N23" s="30">
        <v>0</v>
      </c>
      <c r="O23" s="30">
        <v>0</v>
      </c>
      <c r="P23" s="30">
        <v>0</v>
      </c>
      <c r="Q23" s="29">
        <f t="shared" si="2"/>
        <v>0</v>
      </c>
    </row>
    <row r="24" spans="2:17" ht="21.95" customHeight="1" x14ac:dyDescent="0.25">
      <c r="B24" s="15" t="s">
        <v>23</v>
      </c>
      <c r="C24" s="83">
        <v>0</v>
      </c>
      <c r="E24" s="31">
        <v>0</v>
      </c>
      <c r="F24" s="31">
        <v>0</v>
      </c>
      <c r="G24" s="31">
        <v>0</v>
      </c>
      <c r="H24" s="31">
        <v>0</v>
      </c>
      <c r="I24" s="31">
        <v>0</v>
      </c>
      <c r="J24" s="31">
        <v>0</v>
      </c>
      <c r="K24" s="31">
        <v>0</v>
      </c>
      <c r="L24" s="31">
        <v>0</v>
      </c>
      <c r="M24" s="31">
        <v>0</v>
      </c>
      <c r="N24" s="31">
        <v>0</v>
      </c>
      <c r="O24" s="31">
        <v>0</v>
      </c>
      <c r="P24" s="31">
        <v>0</v>
      </c>
      <c r="Q24" s="29">
        <f t="shared" si="2"/>
        <v>0</v>
      </c>
    </row>
    <row r="25" spans="2:17" ht="21.95" customHeight="1" x14ac:dyDescent="0.25">
      <c r="B25" s="15" t="s">
        <v>24</v>
      </c>
      <c r="C25" s="83">
        <v>0</v>
      </c>
      <c r="E25" s="30">
        <v>0</v>
      </c>
      <c r="F25" s="30">
        <v>0</v>
      </c>
      <c r="G25" s="30">
        <v>0</v>
      </c>
      <c r="H25" s="30">
        <v>0</v>
      </c>
      <c r="I25" s="30">
        <v>0</v>
      </c>
      <c r="J25" s="30">
        <v>0</v>
      </c>
      <c r="K25" s="30">
        <v>0</v>
      </c>
      <c r="L25" s="30">
        <v>0</v>
      </c>
      <c r="M25" s="30">
        <v>0</v>
      </c>
      <c r="N25" s="30">
        <v>0</v>
      </c>
      <c r="O25" s="30">
        <v>0</v>
      </c>
      <c r="P25" s="30">
        <v>0</v>
      </c>
      <c r="Q25" s="29">
        <f t="shared" si="2"/>
        <v>0</v>
      </c>
    </row>
    <row r="26" spans="2:17" ht="21.95" customHeight="1" x14ac:dyDescent="0.25">
      <c r="B26" s="15" t="s">
        <v>107</v>
      </c>
      <c r="C26" s="83">
        <v>0</v>
      </c>
      <c r="E26" s="31">
        <v>0</v>
      </c>
      <c r="F26" s="31">
        <v>0</v>
      </c>
      <c r="G26" s="31">
        <v>0</v>
      </c>
      <c r="H26" s="31">
        <v>0</v>
      </c>
      <c r="I26" s="31">
        <v>0</v>
      </c>
      <c r="J26" s="31">
        <v>0</v>
      </c>
      <c r="K26" s="31">
        <v>0</v>
      </c>
      <c r="L26" s="31">
        <v>0</v>
      </c>
      <c r="M26" s="31">
        <v>0</v>
      </c>
      <c r="N26" s="31">
        <v>0</v>
      </c>
      <c r="O26" s="31">
        <v>0</v>
      </c>
      <c r="P26" s="31">
        <v>0</v>
      </c>
      <c r="Q26" s="29">
        <f t="shared" si="2"/>
        <v>0</v>
      </c>
    </row>
    <row r="27" spans="2:17" ht="21.95" customHeight="1" x14ac:dyDescent="0.25">
      <c r="B27" s="15" t="s">
        <v>25</v>
      </c>
      <c r="C27" s="83">
        <v>0</v>
      </c>
      <c r="E27" s="30">
        <v>0</v>
      </c>
      <c r="F27" s="30">
        <v>0</v>
      </c>
      <c r="G27" s="30">
        <v>0</v>
      </c>
      <c r="H27" s="30">
        <v>0</v>
      </c>
      <c r="I27" s="30">
        <v>0</v>
      </c>
      <c r="J27" s="30">
        <v>0</v>
      </c>
      <c r="K27" s="30">
        <v>0</v>
      </c>
      <c r="L27" s="30">
        <v>0</v>
      </c>
      <c r="M27" s="30">
        <v>0</v>
      </c>
      <c r="N27" s="30">
        <v>0</v>
      </c>
      <c r="O27" s="30">
        <v>0</v>
      </c>
      <c r="P27" s="30">
        <v>0</v>
      </c>
      <c r="Q27" s="29">
        <f t="shared" si="2"/>
        <v>0</v>
      </c>
    </row>
    <row r="28" spans="2:17" ht="21.95" customHeight="1" x14ac:dyDescent="0.25">
      <c r="B28" s="15" t="s">
        <v>26</v>
      </c>
      <c r="C28" s="83">
        <v>0</v>
      </c>
      <c r="E28" s="31">
        <v>0</v>
      </c>
      <c r="F28" s="31">
        <v>0</v>
      </c>
      <c r="G28" s="31">
        <v>0</v>
      </c>
      <c r="H28" s="31">
        <v>0</v>
      </c>
      <c r="I28" s="31">
        <v>0</v>
      </c>
      <c r="J28" s="31">
        <v>0</v>
      </c>
      <c r="K28" s="31">
        <v>0</v>
      </c>
      <c r="L28" s="31">
        <v>0</v>
      </c>
      <c r="M28" s="31">
        <v>0</v>
      </c>
      <c r="N28" s="31">
        <v>0</v>
      </c>
      <c r="O28" s="31">
        <v>0</v>
      </c>
      <c r="P28" s="31">
        <v>0</v>
      </c>
      <c r="Q28" s="29">
        <f t="shared" si="2"/>
        <v>0</v>
      </c>
    </row>
    <row r="29" spans="2:17" ht="21.95" customHeight="1" x14ac:dyDescent="0.25">
      <c r="B29" s="15" t="s">
        <v>27</v>
      </c>
      <c r="C29" s="83">
        <v>0</v>
      </c>
      <c r="E29" s="30">
        <v>0</v>
      </c>
      <c r="F29" s="30">
        <v>0</v>
      </c>
      <c r="G29" s="30">
        <v>0</v>
      </c>
      <c r="H29" s="30">
        <v>0</v>
      </c>
      <c r="I29" s="30">
        <v>0</v>
      </c>
      <c r="J29" s="30">
        <v>0</v>
      </c>
      <c r="K29" s="30">
        <v>0</v>
      </c>
      <c r="L29" s="30">
        <v>0</v>
      </c>
      <c r="M29" s="30">
        <v>0</v>
      </c>
      <c r="N29" s="30">
        <v>0</v>
      </c>
      <c r="O29" s="30">
        <v>0</v>
      </c>
      <c r="P29" s="30">
        <v>0</v>
      </c>
      <c r="Q29" s="29">
        <f t="shared" si="2"/>
        <v>0</v>
      </c>
    </row>
    <row r="30" spans="2:17" ht="21.95" customHeight="1" x14ac:dyDescent="0.25">
      <c r="B30" s="15" t="s">
        <v>28</v>
      </c>
      <c r="C30" s="83">
        <v>0</v>
      </c>
      <c r="E30" s="31">
        <v>0</v>
      </c>
      <c r="F30" s="31">
        <v>0</v>
      </c>
      <c r="G30" s="31">
        <v>0</v>
      </c>
      <c r="H30" s="31">
        <v>0</v>
      </c>
      <c r="I30" s="31"/>
      <c r="J30" s="31">
        <v>0</v>
      </c>
      <c r="K30" s="31">
        <v>0</v>
      </c>
      <c r="L30" s="31">
        <v>0</v>
      </c>
      <c r="M30" s="31">
        <v>0</v>
      </c>
      <c r="N30" s="31">
        <v>0</v>
      </c>
      <c r="O30" s="31">
        <v>0</v>
      </c>
      <c r="P30" s="31">
        <v>0</v>
      </c>
      <c r="Q30" s="29">
        <f t="shared" si="2"/>
        <v>0</v>
      </c>
    </row>
    <row r="31" spans="2:17" ht="21.95" customHeight="1" x14ac:dyDescent="0.25">
      <c r="B31" s="15" t="s">
        <v>29</v>
      </c>
      <c r="C31" s="83">
        <v>0</v>
      </c>
      <c r="E31" s="30">
        <v>0</v>
      </c>
      <c r="F31" s="30">
        <v>0</v>
      </c>
      <c r="G31" s="30">
        <v>0</v>
      </c>
      <c r="H31" s="30">
        <v>0</v>
      </c>
      <c r="I31" s="30">
        <v>0</v>
      </c>
      <c r="J31" s="30">
        <v>0</v>
      </c>
      <c r="K31" s="30">
        <v>0</v>
      </c>
      <c r="L31" s="30">
        <v>0</v>
      </c>
      <c r="M31" s="30">
        <v>0</v>
      </c>
      <c r="N31" s="30">
        <v>0</v>
      </c>
      <c r="O31" s="30">
        <v>0</v>
      </c>
      <c r="P31" s="30">
        <v>0</v>
      </c>
      <c r="Q31" s="29">
        <f t="shared" si="2"/>
        <v>0</v>
      </c>
    </row>
    <row r="32" spans="2:17" ht="21.95" customHeight="1" x14ac:dyDescent="0.25">
      <c r="B32" s="15" t="s">
        <v>30</v>
      </c>
      <c r="C32" s="83">
        <v>0</v>
      </c>
      <c r="E32" s="31">
        <v>0</v>
      </c>
      <c r="F32" s="31">
        <v>0</v>
      </c>
      <c r="G32" s="31">
        <v>0</v>
      </c>
      <c r="H32" s="31">
        <v>0</v>
      </c>
      <c r="I32" s="31">
        <v>0</v>
      </c>
      <c r="J32" s="31">
        <v>0</v>
      </c>
      <c r="K32" s="31">
        <v>0</v>
      </c>
      <c r="L32" s="31">
        <v>0</v>
      </c>
      <c r="M32" s="31">
        <v>0</v>
      </c>
      <c r="N32" s="31">
        <v>0</v>
      </c>
      <c r="O32" s="31">
        <v>0</v>
      </c>
      <c r="P32" s="31">
        <v>0</v>
      </c>
      <c r="Q32" s="29">
        <f t="shared" si="2"/>
        <v>0</v>
      </c>
    </row>
    <row r="33" spans="2:17" ht="21.95" customHeight="1" x14ac:dyDescent="0.25">
      <c r="B33" s="15" t="s">
        <v>31</v>
      </c>
      <c r="C33" s="83">
        <v>0</v>
      </c>
      <c r="E33" s="30">
        <v>0</v>
      </c>
      <c r="F33" s="30">
        <v>0</v>
      </c>
      <c r="G33" s="30">
        <v>0</v>
      </c>
      <c r="H33" s="30">
        <v>0</v>
      </c>
      <c r="I33" s="30">
        <v>0</v>
      </c>
      <c r="J33" s="30">
        <v>0</v>
      </c>
      <c r="K33" s="30">
        <v>0</v>
      </c>
      <c r="L33" s="30">
        <v>0</v>
      </c>
      <c r="M33" s="30">
        <v>0</v>
      </c>
      <c r="N33" s="30">
        <v>0</v>
      </c>
      <c r="O33" s="30">
        <v>0</v>
      </c>
      <c r="P33" s="30">
        <v>0</v>
      </c>
      <c r="Q33" s="29">
        <f t="shared" si="2"/>
        <v>0</v>
      </c>
    </row>
    <row r="34" spans="2:17" ht="21.95" customHeight="1" x14ac:dyDescent="0.25">
      <c r="B34" s="15" t="s">
        <v>108</v>
      </c>
      <c r="C34" s="83">
        <v>0</v>
      </c>
      <c r="E34" s="31">
        <v>0</v>
      </c>
      <c r="F34" s="31">
        <v>0</v>
      </c>
      <c r="G34" s="31">
        <v>0</v>
      </c>
      <c r="H34" s="31">
        <v>0</v>
      </c>
      <c r="I34" s="31">
        <v>0</v>
      </c>
      <c r="J34" s="31">
        <v>0</v>
      </c>
      <c r="K34" s="31">
        <v>0</v>
      </c>
      <c r="L34" s="31">
        <v>0</v>
      </c>
      <c r="M34" s="31">
        <v>0</v>
      </c>
      <c r="N34" s="31">
        <v>0</v>
      </c>
      <c r="O34" s="31">
        <v>0</v>
      </c>
      <c r="P34" s="31">
        <v>0</v>
      </c>
      <c r="Q34" s="29">
        <f t="shared" si="2"/>
        <v>0</v>
      </c>
    </row>
    <row r="35" spans="2:17" ht="21.95" customHeight="1" x14ac:dyDescent="0.25">
      <c r="B35" s="15" t="s">
        <v>32</v>
      </c>
      <c r="C35" s="83">
        <v>0</v>
      </c>
      <c r="E35" s="30">
        <v>0</v>
      </c>
      <c r="F35" s="30">
        <v>0</v>
      </c>
      <c r="G35" s="30">
        <v>0</v>
      </c>
      <c r="H35" s="30">
        <v>0</v>
      </c>
      <c r="I35" s="30">
        <v>0</v>
      </c>
      <c r="J35" s="30">
        <v>0</v>
      </c>
      <c r="K35" s="30">
        <v>0</v>
      </c>
      <c r="L35" s="30">
        <v>0</v>
      </c>
      <c r="M35" s="30">
        <v>0</v>
      </c>
      <c r="N35" s="30">
        <v>0</v>
      </c>
      <c r="O35" s="30">
        <v>0</v>
      </c>
      <c r="P35" s="30">
        <v>0</v>
      </c>
      <c r="Q35" s="29">
        <f t="shared" si="2"/>
        <v>0</v>
      </c>
    </row>
    <row r="36" spans="2:17" ht="21.95" customHeight="1" x14ac:dyDescent="0.25">
      <c r="B36" s="15" t="s">
        <v>33</v>
      </c>
      <c r="C36" s="83">
        <v>0</v>
      </c>
      <c r="E36" s="31">
        <v>0</v>
      </c>
      <c r="F36" s="31">
        <v>0</v>
      </c>
      <c r="G36" s="31">
        <v>0</v>
      </c>
      <c r="H36" s="31">
        <v>0</v>
      </c>
      <c r="I36" s="31">
        <v>0</v>
      </c>
      <c r="J36" s="31">
        <v>0</v>
      </c>
      <c r="K36" s="31">
        <v>0</v>
      </c>
      <c r="L36" s="31">
        <v>0</v>
      </c>
      <c r="M36" s="31">
        <v>0</v>
      </c>
      <c r="N36" s="31">
        <v>0</v>
      </c>
      <c r="O36" s="31">
        <v>0</v>
      </c>
      <c r="P36" s="31">
        <v>0</v>
      </c>
      <c r="Q36" s="29">
        <f t="shared" si="2"/>
        <v>0</v>
      </c>
    </row>
    <row r="37" spans="2:17" ht="21.95" customHeight="1" x14ac:dyDescent="0.25">
      <c r="B37" s="15" t="s">
        <v>34</v>
      </c>
      <c r="C37" s="83">
        <v>0</v>
      </c>
      <c r="E37" s="30">
        <v>0</v>
      </c>
      <c r="F37" s="30">
        <v>0</v>
      </c>
      <c r="G37" s="30">
        <v>0</v>
      </c>
      <c r="H37" s="30">
        <v>0</v>
      </c>
      <c r="I37" s="30">
        <v>0</v>
      </c>
      <c r="J37" s="30">
        <v>0</v>
      </c>
      <c r="K37" s="30">
        <v>0</v>
      </c>
      <c r="L37" s="30">
        <v>0</v>
      </c>
      <c r="M37" s="30">
        <v>0</v>
      </c>
      <c r="N37" s="30">
        <v>0</v>
      </c>
      <c r="O37" s="30">
        <v>0</v>
      </c>
      <c r="P37" s="30">
        <v>0</v>
      </c>
      <c r="Q37" s="29">
        <f t="shared" si="2"/>
        <v>0</v>
      </c>
    </row>
    <row r="38" spans="2:17" ht="21.95" customHeight="1" x14ac:dyDescent="0.25">
      <c r="B38" s="15" t="s">
        <v>35</v>
      </c>
      <c r="C38" s="83">
        <v>0</v>
      </c>
      <c r="E38" s="31">
        <v>0</v>
      </c>
      <c r="F38" s="31">
        <v>0</v>
      </c>
      <c r="G38" s="31">
        <v>0</v>
      </c>
      <c r="H38" s="31">
        <v>0</v>
      </c>
      <c r="I38" s="31">
        <v>0</v>
      </c>
      <c r="J38" s="31">
        <v>0</v>
      </c>
      <c r="K38" s="31">
        <v>0</v>
      </c>
      <c r="L38" s="31">
        <v>0</v>
      </c>
      <c r="M38" s="31">
        <v>0</v>
      </c>
      <c r="N38" s="31">
        <v>0</v>
      </c>
      <c r="O38" s="31">
        <v>0</v>
      </c>
      <c r="P38" s="31">
        <v>0</v>
      </c>
      <c r="Q38" s="29">
        <f t="shared" si="2"/>
        <v>0</v>
      </c>
    </row>
    <row r="39" spans="2:17" ht="21.95" customHeight="1" x14ac:dyDescent="0.25">
      <c r="B39" s="15" t="s">
        <v>36</v>
      </c>
      <c r="C39" s="83">
        <v>0</v>
      </c>
      <c r="E39" s="30">
        <v>0</v>
      </c>
      <c r="F39" s="30">
        <v>0</v>
      </c>
      <c r="G39" s="30">
        <v>0</v>
      </c>
      <c r="H39" s="30">
        <v>0</v>
      </c>
      <c r="I39" s="30">
        <v>0</v>
      </c>
      <c r="J39" s="30">
        <v>0</v>
      </c>
      <c r="K39" s="30">
        <v>0</v>
      </c>
      <c r="L39" s="30">
        <v>0</v>
      </c>
      <c r="M39" s="30">
        <v>0</v>
      </c>
      <c r="N39" s="30">
        <v>0</v>
      </c>
      <c r="O39" s="30">
        <v>0</v>
      </c>
      <c r="P39" s="30">
        <v>0</v>
      </c>
      <c r="Q39" s="29">
        <f t="shared" si="2"/>
        <v>0</v>
      </c>
    </row>
    <row r="40" spans="2:17" ht="21.95" customHeight="1" x14ac:dyDescent="0.25">
      <c r="B40" s="15" t="s">
        <v>37</v>
      </c>
      <c r="C40" s="83">
        <v>0</v>
      </c>
      <c r="E40" s="31">
        <v>0</v>
      </c>
      <c r="F40" s="31">
        <v>0</v>
      </c>
      <c r="G40" s="31">
        <v>0</v>
      </c>
      <c r="H40" s="31">
        <v>0</v>
      </c>
      <c r="I40" s="31">
        <v>0</v>
      </c>
      <c r="J40" s="31">
        <v>0</v>
      </c>
      <c r="K40" s="31">
        <v>0</v>
      </c>
      <c r="L40" s="31">
        <v>0</v>
      </c>
      <c r="M40" s="31">
        <v>0</v>
      </c>
      <c r="N40" s="31">
        <v>0</v>
      </c>
      <c r="O40" s="31">
        <v>0</v>
      </c>
      <c r="P40" s="31">
        <v>0</v>
      </c>
      <c r="Q40" s="29">
        <f t="shared" si="2"/>
        <v>0</v>
      </c>
    </row>
    <row r="41" spans="2:17" ht="21.95" customHeight="1" x14ac:dyDescent="0.25">
      <c r="B41" s="33" t="s">
        <v>38</v>
      </c>
      <c r="C41" s="83">
        <v>0</v>
      </c>
      <c r="E41" s="30">
        <v>0</v>
      </c>
      <c r="F41" s="30">
        <v>0</v>
      </c>
      <c r="G41" s="30">
        <v>0</v>
      </c>
      <c r="H41" s="30">
        <v>0</v>
      </c>
      <c r="I41" s="30">
        <v>0</v>
      </c>
      <c r="J41" s="30">
        <v>0</v>
      </c>
      <c r="K41" s="30">
        <v>0</v>
      </c>
      <c r="L41" s="30">
        <v>0</v>
      </c>
      <c r="M41" s="30">
        <v>0</v>
      </c>
      <c r="N41" s="30">
        <v>0</v>
      </c>
      <c r="O41" s="30">
        <v>0</v>
      </c>
      <c r="P41" s="30">
        <v>0</v>
      </c>
      <c r="Q41" s="29">
        <f t="shared" si="2"/>
        <v>0</v>
      </c>
    </row>
    <row r="42" spans="2:17" s="38" customFormat="1" ht="21.95" customHeight="1" x14ac:dyDescent="0.25">
      <c r="B42" s="34" t="s">
        <v>39</v>
      </c>
      <c r="C42" s="79"/>
      <c r="D42" s="35"/>
      <c r="E42" s="36">
        <f t="shared" ref="E42:P42" si="3">SUM(E10:E41)</f>
        <v>0</v>
      </c>
      <c r="F42" s="36">
        <f t="shared" si="3"/>
        <v>0</v>
      </c>
      <c r="G42" s="36">
        <f t="shared" si="3"/>
        <v>0</v>
      </c>
      <c r="H42" s="36">
        <f t="shared" si="3"/>
        <v>0</v>
      </c>
      <c r="I42" s="36">
        <f t="shared" si="3"/>
        <v>0</v>
      </c>
      <c r="J42" s="36">
        <f t="shared" si="3"/>
        <v>0</v>
      </c>
      <c r="K42" s="36">
        <f t="shared" si="3"/>
        <v>0</v>
      </c>
      <c r="L42" s="36">
        <f t="shared" si="3"/>
        <v>0</v>
      </c>
      <c r="M42" s="36">
        <f t="shared" si="3"/>
        <v>0</v>
      </c>
      <c r="N42" s="36">
        <f t="shared" si="3"/>
        <v>0</v>
      </c>
      <c r="O42" s="36">
        <f t="shared" si="3"/>
        <v>0</v>
      </c>
      <c r="P42" s="36">
        <f t="shared" si="3"/>
        <v>0</v>
      </c>
      <c r="Q42" s="37">
        <f t="shared" si="2"/>
        <v>0</v>
      </c>
    </row>
    <row r="43" spans="2:17" s="38" customFormat="1" ht="21.95" customHeight="1" x14ac:dyDescent="0.25">
      <c r="B43" s="34"/>
      <c r="C43" s="79"/>
      <c r="D43" s="35"/>
      <c r="E43" s="36"/>
      <c r="F43" s="36"/>
      <c r="G43" s="36"/>
      <c r="H43" s="36"/>
      <c r="I43" s="36"/>
      <c r="J43" s="36"/>
      <c r="K43" s="36"/>
      <c r="L43" s="36"/>
      <c r="M43" s="36"/>
      <c r="N43" s="36"/>
      <c r="O43" s="36"/>
      <c r="P43" s="36"/>
      <c r="Q43" s="37">
        <f t="shared" si="2"/>
        <v>0</v>
      </c>
    </row>
    <row r="44" spans="2:17" ht="21.95" customHeight="1" x14ac:dyDescent="0.25">
      <c r="B44" s="15" t="s">
        <v>40</v>
      </c>
      <c r="C44" s="83">
        <v>0</v>
      </c>
      <c r="E44" s="32">
        <v>0</v>
      </c>
      <c r="F44" s="32">
        <v>0</v>
      </c>
      <c r="G44" s="32">
        <v>0</v>
      </c>
      <c r="H44" s="32">
        <v>0</v>
      </c>
      <c r="I44" s="32">
        <v>0</v>
      </c>
      <c r="J44" s="32">
        <v>0</v>
      </c>
      <c r="K44" s="32">
        <v>0</v>
      </c>
      <c r="L44" s="32">
        <v>0</v>
      </c>
      <c r="M44" s="32">
        <v>0</v>
      </c>
      <c r="N44" s="32">
        <v>0</v>
      </c>
      <c r="O44" s="32">
        <v>0</v>
      </c>
      <c r="P44" s="32">
        <v>0</v>
      </c>
      <c r="Q44" s="39">
        <f t="shared" si="2"/>
        <v>0</v>
      </c>
    </row>
    <row r="45" spans="2:17" ht="21.95" customHeight="1" x14ac:dyDescent="0.25">
      <c r="B45" s="15" t="s">
        <v>41</v>
      </c>
      <c r="C45" s="83">
        <v>0</v>
      </c>
      <c r="E45" s="31">
        <v>0</v>
      </c>
      <c r="F45" s="31">
        <v>0</v>
      </c>
      <c r="G45" s="31">
        <v>0</v>
      </c>
      <c r="H45" s="31">
        <v>0</v>
      </c>
      <c r="I45" s="31">
        <v>0</v>
      </c>
      <c r="J45" s="31">
        <v>0</v>
      </c>
      <c r="K45" s="31">
        <v>0</v>
      </c>
      <c r="L45" s="31">
        <v>0</v>
      </c>
      <c r="M45" s="31">
        <v>0</v>
      </c>
      <c r="N45" s="31">
        <v>0</v>
      </c>
      <c r="O45" s="31">
        <v>0</v>
      </c>
      <c r="P45" s="31">
        <v>0</v>
      </c>
      <c r="Q45" s="39">
        <f t="shared" si="2"/>
        <v>0</v>
      </c>
    </row>
    <row r="46" spans="2:17" ht="21.95" customHeight="1" x14ac:dyDescent="0.25">
      <c r="B46" s="15" t="s">
        <v>42</v>
      </c>
      <c r="C46" s="83">
        <v>0</v>
      </c>
      <c r="E46" s="32">
        <v>0</v>
      </c>
      <c r="F46" s="32">
        <v>0</v>
      </c>
      <c r="G46" s="32">
        <v>0</v>
      </c>
      <c r="H46" s="32">
        <v>0</v>
      </c>
      <c r="I46" s="32">
        <v>0</v>
      </c>
      <c r="J46" s="32">
        <v>0</v>
      </c>
      <c r="K46" s="32">
        <v>0</v>
      </c>
      <c r="L46" s="32">
        <v>0</v>
      </c>
      <c r="M46" s="32">
        <v>0</v>
      </c>
      <c r="N46" s="32">
        <v>0</v>
      </c>
      <c r="O46" s="32">
        <v>0</v>
      </c>
      <c r="P46" s="32">
        <v>0</v>
      </c>
      <c r="Q46" s="39">
        <f t="shared" si="2"/>
        <v>0</v>
      </c>
    </row>
    <row r="47" spans="2:17" ht="21.95" customHeight="1" x14ac:dyDescent="0.25">
      <c r="B47" s="15" t="s">
        <v>43</v>
      </c>
      <c r="C47" s="83">
        <v>0</v>
      </c>
      <c r="E47" s="31">
        <v>0</v>
      </c>
      <c r="F47" s="31">
        <v>0</v>
      </c>
      <c r="G47" s="31">
        <v>0</v>
      </c>
      <c r="H47" s="31">
        <v>0</v>
      </c>
      <c r="I47" s="31">
        <v>0</v>
      </c>
      <c r="J47" s="31">
        <v>0</v>
      </c>
      <c r="K47" s="31">
        <v>0</v>
      </c>
      <c r="L47" s="31">
        <v>0</v>
      </c>
      <c r="M47" s="31">
        <v>0</v>
      </c>
      <c r="N47" s="31">
        <v>0</v>
      </c>
      <c r="O47" s="31">
        <v>0</v>
      </c>
      <c r="P47" s="31">
        <v>0</v>
      </c>
      <c r="Q47" s="39">
        <f t="shared" si="2"/>
        <v>0</v>
      </c>
    </row>
    <row r="48" spans="2:17" ht="21.95" customHeight="1" x14ac:dyDescent="0.25">
      <c r="B48" s="15" t="s">
        <v>44</v>
      </c>
      <c r="C48" s="83">
        <v>0</v>
      </c>
      <c r="E48" s="30">
        <v>0</v>
      </c>
      <c r="F48" s="30">
        <v>0</v>
      </c>
      <c r="G48" s="30">
        <v>0</v>
      </c>
      <c r="H48" s="30">
        <v>0</v>
      </c>
      <c r="I48" s="30">
        <v>0</v>
      </c>
      <c r="J48" s="30">
        <v>0</v>
      </c>
      <c r="K48" s="30">
        <v>0</v>
      </c>
      <c r="L48" s="30">
        <v>0</v>
      </c>
      <c r="M48" s="30">
        <v>0</v>
      </c>
      <c r="N48" s="30">
        <v>0</v>
      </c>
      <c r="O48" s="30">
        <v>0</v>
      </c>
      <c r="P48" s="30">
        <v>0</v>
      </c>
      <c r="Q48" s="39">
        <f t="shared" si="2"/>
        <v>0</v>
      </c>
    </row>
    <row r="49" spans="2:17" ht="21.95" customHeight="1" x14ac:dyDescent="0.25">
      <c r="B49" s="15" t="s">
        <v>45</v>
      </c>
      <c r="C49" s="83">
        <v>0</v>
      </c>
      <c r="E49" s="31">
        <v>0</v>
      </c>
      <c r="F49" s="31">
        <v>0</v>
      </c>
      <c r="G49" s="31">
        <v>0</v>
      </c>
      <c r="H49" s="31">
        <v>0</v>
      </c>
      <c r="I49" s="31">
        <v>0</v>
      </c>
      <c r="J49" s="31">
        <v>0</v>
      </c>
      <c r="K49" s="31">
        <v>0</v>
      </c>
      <c r="L49" s="31">
        <v>0</v>
      </c>
      <c r="M49" s="31">
        <v>0</v>
      </c>
      <c r="N49" s="31">
        <v>0</v>
      </c>
      <c r="O49" s="31">
        <v>0</v>
      </c>
      <c r="P49" s="31">
        <v>0</v>
      </c>
      <c r="Q49" s="39">
        <f t="shared" si="2"/>
        <v>0</v>
      </c>
    </row>
    <row r="50" spans="2:17" ht="21.95" customHeight="1" x14ac:dyDescent="0.25">
      <c r="B50" s="15" t="s">
        <v>46</v>
      </c>
      <c r="C50" s="83">
        <v>0</v>
      </c>
      <c r="E50" s="32">
        <v>0</v>
      </c>
      <c r="F50" s="32">
        <v>0</v>
      </c>
      <c r="G50" s="32">
        <v>0</v>
      </c>
      <c r="H50" s="32">
        <v>0</v>
      </c>
      <c r="I50" s="32">
        <v>0</v>
      </c>
      <c r="J50" s="32">
        <v>0</v>
      </c>
      <c r="K50" s="32">
        <v>0</v>
      </c>
      <c r="L50" s="32">
        <v>0</v>
      </c>
      <c r="M50" s="32">
        <v>0</v>
      </c>
      <c r="N50" s="32">
        <v>0</v>
      </c>
      <c r="O50" s="32">
        <v>0</v>
      </c>
      <c r="P50" s="32">
        <v>0</v>
      </c>
      <c r="Q50" s="39">
        <f t="shared" si="2"/>
        <v>0</v>
      </c>
    </row>
    <row r="51" spans="2:17" s="38" customFormat="1" ht="21.95" customHeight="1" x14ac:dyDescent="0.25">
      <c r="B51" s="34" t="s">
        <v>47</v>
      </c>
      <c r="C51" s="79"/>
      <c r="D51" s="35"/>
      <c r="E51" s="40">
        <f>SUM(E44:E50)</f>
        <v>0</v>
      </c>
      <c r="F51" s="40">
        <f t="shared" ref="F51:P51" si="4">SUM(F44:F50)</f>
        <v>0</v>
      </c>
      <c r="G51" s="40">
        <f t="shared" si="4"/>
        <v>0</v>
      </c>
      <c r="H51" s="40">
        <f t="shared" si="4"/>
        <v>0</v>
      </c>
      <c r="I51" s="40">
        <f t="shared" si="4"/>
        <v>0</v>
      </c>
      <c r="J51" s="40">
        <f t="shared" si="4"/>
        <v>0</v>
      </c>
      <c r="K51" s="40">
        <f t="shared" si="4"/>
        <v>0</v>
      </c>
      <c r="L51" s="40">
        <f t="shared" si="4"/>
        <v>0</v>
      </c>
      <c r="M51" s="40">
        <f t="shared" si="4"/>
        <v>0</v>
      </c>
      <c r="N51" s="40">
        <f t="shared" si="4"/>
        <v>0</v>
      </c>
      <c r="O51" s="40">
        <f t="shared" si="4"/>
        <v>0</v>
      </c>
      <c r="P51" s="40">
        <f t="shared" si="4"/>
        <v>0</v>
      </c>
      <c r="Q51" s="37">
        <f t="shared" si="2"/>
        <v>0</v>
      </c>
    </row>
    <row r="52" spans="2:17" ht="32.1" customHeight="1" x14ac:dyDescent="0.25">
      <c r="B52" s="41" t="s">
        <v>48</v>
      </c>
      <c r="C52" s="82"/>
      <c r="D52" s="42"/>
      <c r="E52" s="43">
        <f>E42+E51</f>
        <v>0</v>
      </c>
      <c r="F52" s="43">
        <f t="shared" ref="F52:P52" si="5">F42+F51</f>
        <v>0</v>
      </c>
      <c r="G52" s="43">
        <f t="shared" si="5"/>
        <v>0</v>
      </c>
      <c r="H52" s="43">
        <f t="shared" si="5"/>
        <v>0</v>
      </c>
      <c r="I52" s="43">
        <f t="shared" si="5"/>
        <v>0</v>
      </c>
      <c r="J52" s="43">
        <f t="shared" si="5"/>
        <v>0</v>
      </c>
      <c r="K52" s="43">
        <f t="shared" si="5"/>
        <v>0</v>
      </c>
      <c r="L52" s="43">
        <f t="shared" si="5"/>
        <v>0</v>
      </c>
      <c r="M52" s="43">
        <f t="shared" si="5"/>
        <v>0</v>
      </c>
      <c r="N52" s="43">
        <f t="shared" si="5"/>
        <v>0</v>
      </c>
      <c r="O52" s="43">
        <f t="shared" si="5"/>
        <v>0</v>
      </c>
      <c r="P52" s="43">
        <f t="shared" si="5"/>
        <v>0</v>
      </c>
      <c r="Q52" s="44">
        <f>Q42+Q51</f>
        <v>0</v>
      </c>
    </row>
    <row r="53" spans="2:17" ht="32.1" customHeight="1" x14ac:dyDescent="0.25">
      <c r="B53" s="41" t="s">
        <v>49</v>
      </c>
      <c r="C53" s="82"/>
      <c r="D53" s="42"/>
      <c r="E53" s="45">
        <f t="shared" ref="E53:P53" si="6">(E6+E52)</f>
        <v>75000</v>
      </c>
      <c r="F53" s="46">
        <f t="shared" si="6"/>
        <v>75000</v>
      </c>
      <c r="G53" s="46">
        <f t="shared" si="6"/>
        <v>75000</v>
      </c>
      <c r="H53" s="46">
        <f t="shared" si="6"/>
        <v>75000</v>
      </c>
      <c r="I53" s="46">
        <f t="shared" si="6"/>
        <v>75000</v>
      </c>
      <c r="J53" s="46">
        <f t="shared" si="6"/>
        <v>75000</v>
      </c>
      <c r="K53" s="46">
        <f t="shared" si="6"/>
        <v>75000</v>
      </c>
      <c r="L53" s="46">
        <f t="shared" si="6"/>
        <v>75000</v>
      </c>
      <c r="M53" s="46">
        <f t="shared" si="6"/>
        <v>75000</v>
      </c>
      <c r="N53" s="46">
        <f t="shared" si="6"/>
        <v>75000</v>
      </c>
      <c r="O53" s="46">
        <f t="shared" si="6"/>
        <v>75000</v>
      </c>
      <c r="P53" s="46">
        <f t="shared" si="6"/>
        <v>75000</v>
      </c>
      <c r="Q53" s="47"/>
    </row>
    <row r="54" spans="2:17" ht="9" customHeight="1" x14ac:dyDescent="0.25"/>
    <row r="55" spans="2:17" ht="21.95" customHeight="1" x14ac:dyDescent="0.25">
      <c r="B55" s="48" t="s">
        <v>50</v>
      </c>
      <c r="C55" s="81"/>
      <c r="D55" s="49"/>
      <c r="E55" s="26"/>
      <c r="F55" s="26"/>
      <c r="G55" s="26"/>
      <c r="H55" s="26"/>
      <c r="I55" s="26"/>
      <c r="J55" s="26"/>
      <c r="K55" s="26"/>
      <c r="L55" s="26"/>
      <c r="M55" s="26"/>
      <c r="N55" s="26"/>
      <c r="O55" s="26"/>
      <c r="P55" s="26"/>
      <c r="Q55" s="26"/>
    </row>
    <row r="56" spans="2:17" ht="9" customHeight="1" x14ac:dyDescent="0.25"/>
    <row r="57" spans="2:17" ht="21.95" customHeight="1" x14ac:dyDescent="0.25">
      <c r="B57" s="15" t="s">
        <v>109</v>
      </c>
      <c r="C57" s="83">
        <v>0</v>
      </c>
      <c r="E57" s="32">
        <v>0</v>
      </c>
      <c r="F57" s="32">
        <v>0</v>
      </c>
      <c r="G57" s="32">
        <v>0</v>
      </c>
      <c r="H57" s="32">
        <v>0</v>
      </c>
      <c r="I57" s="32">
        <v>0</v>
      </c>
      <c r="J57" s="32">
        <v>0</v>
      </c>
      <c r="K57" s="32">
        <v>0</v>
      </c>
      <c r="L57" s="32">
        <v>0</v>
      </c>
      <c r="M57" s="32">
        <v>0</v>
      </c>
      <c r="N57" s="32">
        <v>0</v>
      </c>
      <c r="O57" s="32">
        <v>0</v>
      </c>
      <c r="P57" s="32">
        <v>0</v>
      </c>
      <c r="Q57" s="29">
        <f t="shared" ref="Q57:Q96" si="7">SUM(E57:P57)</f>
        <v>0</v>
      </c>
    </row>
    <row r="58" spans="2:17" ht="21.95" customHeight="1" x14ac:dyDescent="0.25">
      <c r="B58" s="15" t="s">
        <v>110</v>
      </c>
      <c r="C58" s="83">
        <v>0</v>
      </c>
      <c r="E58" s="31">
        <v>0</v>
      </c>
      <c r="F58" s="31">
        <v>0</v>
      </c>
      <c r="G58" s="31">
        <v>0</v>
      </c>
      <c r="H58" s="31">
        <v>0</v>
      </c>
      <c r="I58" s="31">
        <v>0</v>
      </c>
      <c r="J58" s="31">
        <v>0</v>
      </c>
      <c r="K58" s="31">
        <v>0</v>
      </c>
      <c r="L58" s="31">
        <v>0</v>
      </c>
      <c r="M58" s="31">
        <v>0</v>
      </c>
      <c r="N58" s="31">
        <v>0</v>
      </c>
      <c r="O58" s="31">
        <v>0</v>
      </c>
      <c r="P58" s="31">
        <v>0</v>
      </c>
      <c r="Q58" s="39">
        <f t="shared" si="7"/>
        <v>0</v>
      </c>
    </row>
    <row r="59" spans="2:17" ht="21.95" customHeight="1" x14ac:dyDescent="0.25">
      <c r="B59" s="15" t="s">
        <v>51</v>
      </c>
      <c r="C59" s="83">
        <v>0</v>
      </c>
      <c r="E59" s="32">
        <v>0</v>
      </c>
      <c r="F59" s="32">
        <v>0</v>
      </c>
      <c r="G59" s="32">
        <v>0</v>
      </c>
      <c r="H59" s="32">
        <v>0</v>
      </c>
      <c r="I59" s="32">
        <v>0</v>
      </c>
      <c r="J59" s="32">
        <v>0</v>
      </c>
      <c r="K59" s="32">
        <v>0</v>
      </c>
      <c r="L59" s="32">
        <v>0</v>
      </c>
      <c r="M59" s="32">
        <v>0</v>
      </c>
      <c r="N59" s="32">
        <v>0</v>
      </c>
      <c r="O59" s="32">
        <v>0</v>
      </c>
      <c r="P59" s="32">
        <v>0</v>
      </c>
      <c r="Q59" s="39">
        <f t="shared" si="7"/>
        <v>0</v>
      </c>
    </row>
    <row r="60" spans="2:17" ht="21.95" customHeight="1" x14ac:dyDescent="0.25">
      <c r="B60" s="15" t="s">
        <v>52</v>
      </c>
      <c r="C60" s="83">
        <v>0</v>
      </c>
      <c r="E60" s="31">
        <v>0</v>
      </c>
      <c r="F60" s="31">
        <v>0</v>
      </c>
      <c r="G60" s="31">
        <v>0</v>
      </c>
      <c r="H60" s="31">
        <v>0</v>
      </c>
      <c r="I60" s="31">
        <v>0</v>
      </c>
      <c r="J60" s="31">
        <v>0</v>
      </c>
      <c r="K60" s="31">
        <v>0</v>
      </c>
      <c r="L60" s="31">
        <v>0</v>
      </c>
      <c r="M60" s="31">
        <v>0</v>
      </c>
      <c r="N60" s="31">
        <v>0</v>
      </c>
      <c r="O60" s="31">
        <v>0</v>
      </c>
      <c r="P60" s="31">
        <v>0</v>
      </c>
      <c r="Q60" s="39">
        <f t="shared" si="7"/>
        <v>0</v>
      </c>
    </row>
    <row r="61" spans="2:17" ht="21.95" customHeight="1" x14ac:dyDescent="0.25">
      <c r="B61" s="15" t="s">
        <v>53</v>
      </c>
      <c r="C61" s="83">
        <v>0</v>
      </c>
      <c r="E61" s="32">
        <v>0</v>
      </c>
      <c r="F61" s="32">
        <v>0</v>
      </c>
      <c r="G61" s="32">
        <v>0</v>
      </c>
      <c r="H61" s="32">
        <v>0</v>
      </c>
      <c r="I61" s="32">
        <v>0</v>
      </c>
      <c r="J61" s="32">
        <v>0</v>
      </c>
      <c r="K61" s="32">
        <v>0</v>
      </c>
      <c r="L61" s="32">
        <v>0</v>
      </c>
      <c r="M61" s="32">
        <v>0</v>
      </c>
      <c r="N61" s="32">
        <v>0</v>
      </c>
      <c r="O61" s="32">
        <v>0</v>
      </c>
      <c r="P61" s="32">
        <v>0</v>
      </c>
      <c r="Q61" s="39">
        <f t="shared" si="7"/>
        <v>0</v>
      </c>
    </row>
    <row r="62" spans="2:17" ht="21.95" customHeight="1" x14ac:dyDescent="0.25">
      <c r="B62" s="15" t="s">
        <v>54</v>
      </c>
      <c r="C62" s="83">
        <v>0</v>
      </c>
      <c r="E62" s="31">
        <v>0</v>
      </c>
      <c r="F62" s="31">
        <v>0</v>
      </c>
      <c r="G62" s="31">
        <v>0</v>
      </c>
      <c r="H62" s="31">
        <v>0</v>
      </c>
      <c r="I62" s="31">
        <v>0</v>
      </c>
      <c r="J62" s="31">
        <v>0</v>
      </c>
      <c r="K62" s="31">
        <v>0</v>
      </c>
      <c r="L62" s="31">
        <v>0</v>
      </c>
      <c r="M62" s="31">
        <v>0</v>
      </c>
      <c r="N62" s="31">
        <v>0</v>
      </c>
      <c r="O62" s="31">
        <v>0</v>
      </c>
      <c r="P62" s="31">
        <v>0</v>
      </c>
      <c r="Q62" s="39">
        <f t="shared" si="7"/>
        <v>0</v>
      </c>
    </row>
    <row r="63" spans="2:17" ht="21.95" customHeight="1" x14ac:dyDescent="0.25">
      <c r="B63" s="15" t="s">
        <v>55</v>
      </c>
      <c r="C63" s="83">
        <v>0</v>
      </c>
      <c r="E63" s="32">
        <v>0</v>
      </c>
      <c r="F63" s="32">
        <v>0</v>
      </c>
      <c r="G63" s="32">
        <v>0</v>
      </c>
      <c r="H63" s="32">
        <v>0</v>
      </c>
      <c r="I63" s="32">
        <v>0</v>
      </c>
      <c r="J63" s="32">
        <v>0</v>
      </c>
      <c r="K63" s="32">
        <v>0</v>
      </c>
      <c r="L63" s="32">
        <v>0</v>
      </c>
      <c r="M63" s="32">
        <v>0</v>
      </c>
      <c r="N63" s="32">
        <v>0</v>
      </c>
      <c r="O63" s="32">
        <v>0</v>
      </c>
      <c r="P63" s="32">
        <v>0</v>
      </c>
      <c r="Q63" s="39">
        <f t="shared" si="7"/>
        <v>0</v>
      </c>
    </row>
    <row r="64" spans="2:17" ht="21.95" customHeight="1" x14ac:dyDescent="0.25">
      <c r="B64" s="15" t="s">
        <v>56</v>
      </c>
      <c r="C64" s="83">
        <v>0</v>
      </c>
      <c r="E64" s="31">
        <v>0</v>
      </c>
      <c r="F64" s="31">
        <v>0</v>
      </c>
      <c r="G64" s="31">
        <v>0</v>
      </c>
      <c r="H64" s="31">
        <v>0</v>
      </c>
      <c r="I64" s="31">
        <v>0</v>
      </c>
      <c r="J64" s="31">
        <v>0</v>
      </c>
      <c r="K64" s="31">
        <v>0</v>
      </c>
      <c r="L64" s="31">
        <v>0</v>
      </c>
      <c r="M64" s="31">
        <v>0</v>
      </c>
      <c r="N64" s="31">
        <v>0</v>
      </c>
      <c r="O64" s="31">
        <v>0</v>
      </c>
      <c r="P64" s="31">
        <v>0</v>
      </c>
      <c r="Q64" s="39">
        <f t="shared" si="7"/>
        <v>0</v>
      </c>
    </row>
    <row r="65" spans="2:17" ht="21.95" customHeight="1" x14ac:dyDescent="0.25">
      <c r="B65" s="15" t="s">
        <v>57</v>
      </c>
      <c r="C65" s="83">
        <v>0</v>
      </c>
      <c r="E65" s="32">
        <v>0</v>
      </c>
      <c r="F65" s="32">
        <v>0</v>
      </c>
      <c r="G65" s="32">
        <v>0</v>
      </c>
      <c r="H65" s="32">
        <v>0</v>
      </c>
      <c r="I65" s="32">
        <v>0</v>
      </c>
      <c r="J65" s="32">
        <v>0</v>
      </c>
      <c r="K65" s="32">
        <v>0</v>
      </c>
      <c r="L65" s="32">
        <v>0</v>
      </c>
      <c r="M65" s="32">
        <v>0</v>
      </c>
      <c r="N65" s="32">
        <v>0</v>
      </c>
      <c r="O65" s="32">
        <v>0</v>
      </c>
      <c r="P65" s="32">
        <v>0</v>
      </c>
      <c r="Q65" s="39">
        <f t="shared" si="7"/>
        <v>0</v>
      </c>
    </row>
    <row r="66" spans="2:17" ht="21.95" customHeight="1" x14ac:dyDescent="0.25">
      <c r="B66" s="15" t="s">
        <v>58</v>
      </c>
      <c r="C66" s="83">
        <v>0</v>
      </c>
      <c r="E66" s="31">
        <v>0</v>
      </c>
      <c r="F66" s="31">
        <v>0</v>
      </c>
      <c r="G66" s="31">
        <v>0</v>
      </c>
      <c r="H66" s="31">
        <v>0</v>
      </c>
      <c r="I66" s="31">
        <v>0</v>
      </c>
      <c r="J66" s="31">
        <v>0</v>
      </c>
      <c r="K66" s="31">
        <v>0</v>
      </c>
      <c r="L66" s="31">
        <v>0</v>
      </c>
      <c r="M66" s="31">
        <v>0</v>
      </c>
      <c r="N66" s="31">
        <v>0</v>
      </c>
      <c r="O66" s="31">
        <v>0</v>
      </c>
      <c r="P66" s="31">
        <v>0</v>
      </c>
      <c r="Q66" s="39">
        <f>SUM(E66:P66)</f>
        <v>0</v>
      </c>
    </row>
    <row r="67" spans="2:17" ht="21.95" customHeight="1" x14ac:dyDescent="0.25">
      <c r="B67" s="15" t="s">
        <v>59</v>
      </c>
      <c r="C67" s="83">
        <v>0</v>
      </c>
      <c r="E67" s="32">
        <v>0</v>
      </c>
      <c r="F67" s="32">
        <v>0</v>
      </c>
      <c r="G67" s="32">
        <v>0</v>
      </c>
      <c r="H67" s="32">
        <v>0</v>
      </c>
      <c r="I67" s="32">
        <v>0</v>
      </c>
      <c r="J67" s="32">
        <v>0</v>
      </c>
      <c r="K67" s="32">
        <v>0</v>
      </c>
      <c r="L67" s="32">
        <v>0</v>
      </c>
      <c r="M67" s="32">
        <v>0</v>
      </c>
      <c r="N67" s="32">
        <v>0</v>
      </c>
      <c r="O67" s="32">
        <v>0</v>
      </c>
      <c r="P67" s="32">
        <v>0</v>
      </c>
      <c r="Q67" s="39">
        <f t="shared" si="7"/>
        <v>0</v>
      </c>
    </row>
    <row r="68" spans="2:17" ht="21.95" customHeight="1" x14ac:dyDescent="0.25">
      <c r="B68" s="15" t="s">
        <v>60</v>
      </c>
      <c r="C68" s="83">
        <v>0</v>
      </c>
      <c r="E68" s="31">
        <v>0</v>
      </c>
      <c r="F68" s="31">
        <v>0</v>
      </c>
      <c r="G68" s="31">
        <v>0</v>
      </c>
      <c r="H68" s="31">
        <v>0</v>
      </c>
      <c r="I68" s="31">
        <v>0</v>
      </c>
      <c r="J68" s="31">
        <v>0</v>
      </c>
      <c r="K68" s="31">
        <v>0</v>
      </c>
      <c r="L68" s="31">
        <v>0</v>
      </c>
      <c r="M68" s="31">
        <v>0</v>
      </c>
      <c r="N68" s="31">
        <v>0</v>
      </c>
      <c r="O68" s="31">
        <v>0</v>
      </c>
      <c r="P68" s="31">
        <v>0</v>
      </c>
      <c r="Q68" s="39">
        <f t="shared" si="7"/>
        <v>0</v>
      </c>
    </row>
    <row r="69" spans="2:17" ht="21.95" customHeight="1" x14ac:dyDescent="0.25">
      <c r="B69" s="15" t="s">
        <v>61</v>
      </c>
      <c r="C69" s="83">
        <v>0</v>
      </c>
      <c r="E69" s="32">
        <v>0</v>
      </c>
      <c r="F69" s="32">
        <v>0</v>
      </c>
      <c r="G69" s="32">
        <v>0</v>
      </c>
      <c r="H69" s="32">
        <v>0</v>
      </c>
      <c r="I69" s="32">
        <v>0</v>
      </c>
      <c r="J69" s="32">
        <v>0</v>
      </c>
      <c r="K69" s="32">
        <v>0</v>
      </c>
      <c r="L69" s="32">
        <v>0</v>
      </c>
      <c r="M69" s="32">
        <v>0</v>
      </c>
      <c r="N69" s="32">
        <v>0</v>
      </c>
      <c r="O69" s="32">
        <v>0</v>
      </c>
      <c r="P69" s="32">
        <v>0</v>
      </c>
      <c r="Q69" s="39">
        <f t="shared" si="7"/>
        <v>0</v>
      </c>
    </row>
    <row r="70" spans="2:17" ht="21.95" customHeight="1" x14ac:dyDescent="0.25">
      <c r="B70" s="15" t="s">
        <v>62</v>
      </c>
      <c r="C70" s="83">
        <v>0</v>
      </c>
      <c r="E70" s="31">
        <v>0</v>
      </c>
      <c r="F70" s="31">
        <v>0</v>
      </c>
      <c r="G70" s="31">
        <v>0</v>
      </c>
      <c r="H70" s="31">
        <v>0</v>
      </c>
      <c r="I70" s="31">
        <v>0</v>
      </c>
      <c r="J70" s="31">
        <v>0</v>
      </c>
      <c r="K70" s="31">
        <v>0</v>
      </c>
      <c r="L70" s="31">
        <v>0</v>
      </c>
      <c r="M70" s="31">
        <v>0</v>
      </c>
      <c r="N70" s="31">
        <v>0</v>
      </c>
      <c r="O70" s="31">
        <v>0</v>
      </c>
      <c r="P70" s="31">
        <v>0</v>
      </c>
      <c r="Q70" s="39">
        <f t="shared" si="7"/>
        <v>0</v>
      </c>
    </row>
    <row r="71" spans="2:17" ht="21.95" customHeight="1" x14ac:dyDescent="0.25">
      <c r="B71" s="15" t="s">
        <v>63</v>
      </c>
      <c r="C71" s="83">
        <v>0</v>
      </c>
      <c r="E71" s="32">
        <v>0</v>
      </c>
      <c r="F71" s="32">
        <v>0</v>
      </c>
      <c r="G71" s="32">
        <v>0</v>
      </c>
      <c r="H71" s="32">
        <v>0</v>
      </c>
      <c r="I71" s="32">
        <v>0</v>
      </c>
      <c r="J71" s="32">
        <v>0</v>
      </c>
      <c r="K71" s="32">
        <v>0</v>
      </c>
      <c r="L71" s="32">
        <v>0</v>
      </c>
      <c r="M71" s="32">
        <v>0</v>
      </c>
      <c r="N71" s="32">
        <v>0</v>
      </c>
      <c r="O71" s="32">
        <v>0</v>
      </c>
      <c r="P71" s="32">
        <v>0</v>
      </c>
      <c r="Q71" s="39">
        <f t="shared" si="7"/>
        <v>0</v>
      </c>
    </row>
    <row r="72" spans="2:17" ht="21.95" customHeight="1" x14ac:dyDescent="0.25">
      <c r="B72" s="15" t="s">
        <v>64</v>
      </c>
      <c r="C72" s="83">
        <v>0</v>
      </c>
      <c r="E72" s="31">
        <v>0</v>
      </c>
      <c r="F72" s="31">
        <v>0</v>
      </c>
      <c r="G72" s="31">
        <v>0</v>
      </c>
      <c r="H72" s="31">
        <v>0</v>
      </c>
      <c r="I72" s="31">
        <v>0</v>
      </c>
      <c r="J72" s="31">
        <v>0</v>
      </c>
      <c r="K72" s="31">
        <v>0</v>
      </c>
      <c r="L72" s="31">
        <v>0</v>
      </c>
      <c r="M72" s="31">
        <v>0</v>
      </c>
      <c r="N72" s="31">
        <v>0</v>
      </c>
      <c r="O72" s="31">
        <v>0</v>
      </c>
      <c r="P72" s="31">
        <v>0</v>
      </c>
      <c r="Q72" s="39">
        <f t="shared" si="7"/>
        <v>0</v>
      </c>
    </row>
    <row r="73" spans="2:17" ht="21.95" customHeight="1" x14ac:dyDescent="0.25">
      <c r="B73" s="15" t="s">
        <v>65</v>
      </c>
      <c r="C73" s="83">
        <v>0</v>
      </c>
      <c r="E73" s="32">
        <v>0</v>
      </c>
      <c r="F73" s="32">
        <v>0</v>
      </c>
      <c r="G73" s="32">
        <v>0</v>
      </c>
      <c r="H73" s="32">
        <v>0</v>
      </c>
      <c r="I73" s="32">
        <v>0</v>
      </c>
      <c r="J73" s="32">
        <v>0</v>
      </c>
      <c r="K73" s="32">
        <v>0</v>
      </c>
      <c r="L73" s="32">
        <v>0</v>
      </c>
      <c r="M73" s="32">
        <v>0</v>
      </c>
      <c r="N73" s="32">
        <v>0</v>
      </c>
      <c r="O73" s="32">
        <v>0</v>
      </c>
      <c r="P73" s="32">
        <v>0</v>
      </c>
      <c r="Q73" s="39">
        <f t="shared" si="7"/>
        <v>0</v>
      </c>
    </row>
    <row r="74" spans="2:17" ht="21.95" customHeight="1" x14ac:dyDescent="0.25">
      <c r="B74" s="15" t="s">
        <v>66</v>
      </c>
      <c r="C74" s="83">
        <v>0</v>
      </c>
      <c r="E74" s="31">
        <v>0</v>
      </c>
      <c r="F74" s="31">
        <v>0</v>
      </c>
      <c r="G74" s="31">
        <v>0</v>
      </c>
      <c r="H74" s="31">
        <v>0</v>
      </c>
      <c r="I74" s="31">
        <v>0</v>
      </c>
      <c r="J74" s="31">
        <v>0</v>
      </c>
      <c r="K74" s="31">
        <v>0</v>
      </c>
      <c r="L74" s="31">
        <v>0</v>
      </c>
      <c r="M74" s="31">
        <v>0</v>
      </c>
      <c r="N74" s="31">
        <v>0</v>
      </c>
      <c r="O74" s="31">
        <v>0</v>
      </c>
      <c r="P74" s="31">
        <v>0</v>
      </c>
      <c r="Q74" s="39">
        <f t="shared" si="7"/>
        <v>0</v>
      </c>
    </row>
    <row r="75" spans="2:17" ht="21.95" customHeight="1" x14ac:dyDescent="0.25">
      <c r="B75" s="15" t="s">
        <v>67</v>
      </c>
      <c r="C75" s="83">
        <v>0</v>
      </c>
      <c r="E75" s="32">
        <v>0</v>
      </c>
      <c r="F75" s="32">
        <v>0</v>
      </c>
      <c r="G75" s="32">
        <v>0</v>
      </c>
      <c r="H75" s="32">
        <v>0</v>
      </c>
      <c r="I75" s="32">
        <v>0</v>
      </c>
      <c r="J75" s="32">
        <v>0</v>
      </c>
      <c r="K75" s="32">
        <v>0</v>
      </c>
      <c r="L75" s="32">
        <v>0</v>
      </c>
      <c r="M75" s="32">
        <v>0</v>
      </c>
      <c r="N75" s="32">
        <v>0</v>
      </c>
      <c r="O75" s="32">
        <v>0</v>
      </c>
      <c r="P75" s="32">
        <v>0</v>
      </c>
      <c r="Q75" s="39">
        <f>SUM(E75:P75)</f>
        <v>0</v>
      </c>
    </row>
    <row r="76" spans="2:17" ht="21.95" customHeight="1" x14ac:dyDescent="0.25">
      <c r="B76" s="15" t="s">
        <v>68</v>
      </c>
      <c r="C76" s="83">
        <v>0</v>
      </c>
      <c r="E76" s="31">
        <v>0</v>
      </c>
      <c r="F76" s="31">
        <v>0</v>
      </c>
      <c r="G76" s="31">
        <v>0</v>
      </c>
      <c r="H76" s="31">
        <v>0</v>
      </c>
      <c r="I76" s="31">
        <v>0</v>
      </c>
      <c r="J76" s="31">
        <v>0</v>
      </c>
      <c r="K76" s="31">
        <v>0</v>
      </c>
      <c r="L76" s="31">
        <v>0</v>
      </c>
      <c r="M76" s="31">
        <v>0</v>
      </c>
      <c r="N76" s="31">
        <v>0</v>
      </c>
      <c r="O76" s="31">
        <v>0</v>
      </c>
      <c r="P76" s="31">
        <v>0</v>
      </c>
      <c r="Q76" s="39">
        <f t="shared" ref="Q76:Q82" si="8">SUM(E76:P76)</f>
        <v>0</v>
      </c>
    </row>
    <row r="77" spans="2:17" ht="21.95" customHeight="1" x14ac:dyDescent="0.25">
      <c r="B77" s="15" t="s">
        <v>69</v>
      </c>
      <c r="C77" s="83">
        <v>0</v>
      </c>
      <c r="E77" s="32">
        <v>0</v>
      </c>
      <c r="F77" s="32">
        <v>0</v>
      </c>
      <c r="G77" s="32">
        <v>0</v>
      </c>
      <c r="H77" s="32">
        <v>0</v>
      </c>
      <c r="I77" s="32">
        <v>0</v>
      </c>
      <c r="J77" s="32">
        <v>0</v>
      </c>
      <c r="K77" s="32">
        <v>0</v>
      </c>
      <c r="L77" s="32">
        <v>0</v>
      </c>
      <c r="M77" s="32">
        <v>0</v>
      </c>
      <c r="N77" s="32">
        <v>0</v>
      </c>
      <c r="O77" s="32">
        <v>0</v>
      </c>
      <c r="P77" s="32">
        <v>0</v>
      </c>
      <c r="Q77" s="39">
        <f t="shared" si="8"/>
        <v>0</v>
      </c>
    </row>
    <row r="78" spans="2:17" ht="21.95" customHeight="1" x14ac:dyDescent="0.25">
      <c r="B78" s="15" t="s">
        <v>111</v>
      </c>
      <c r="C78" s="83">
        <v>0</v>
      </c>
      <c r="E78" s="31">
        <v>0</v>
      </c>
      <c r="F78" s="31">
        <v>0</v>
      </c>
      <c r="G78" s="31">
        <v>0</v>
      </c>
      <c r="H78" s="31">
        <v>0</v>
      </c>
      <c r="I78" s="31">
        <v>0</v>
      </c>
      <c r="J78" s="31">
        <v>0</v>
      </c>
      <c r="K78" s="31">
        <v>0</v>
      </c>
      <c r="L78" s="31">
        <v>0</v>
      </c>
      <c r="M78" s="31">
        <v>0</v>
      </c>
      <c r="N78" s="31">
        <v>0</v>
      </c>
      <c r="O78" s="31">
        <v>0</v>
      </c>
      <c r="P78" s="31">
        <v>0</v>
      </c>
      <c r="Q78" s="39">
        <f t="shared" si="8"/>
        <v>0</v>
      </c>
    </row>
    <row r="79" spans="2:17" ht="21.95" customHeight="1" x14ac:dyDescent="0.25">
      <c r="B79" s="15" t="s">
        <v>70</v>
      </c>
      <c r="C79" s="83">
        <v>0</v>
      </c>
      <c r="E79" s="32">
        <v>0</v>
      </c>
      <c r="F79" s="32">
        <v>0</v>
      </c>
      <c r="G79" s="32">
        <v>0</v>
      </c>
      <c r="H79" s="32">
        <v>0</v>
      </c>
      <c r="I79" s="32">
        <v>0</v>
      </c>
      <c r="J79" s="32">
        <v>0</v>
      </c>
      <c r="K79" s="32">
        <v>0</v>
      </c>
      <c r="L79" s="32">
        <v>0</v>
      </c>
      <c r="M79" s="32">
        <v>0</v>
      </c>
      <c r="N79" s="32">
        <v>0</v>
      </c>
      <c r="O79" s="32">
        <v>0</v>
      </c>
      <c r="P79" s="32">
        <v>0</v>
      </c>
      <c r="Q79" s="39">
        <f t="shared" si="8"/>
        <v>0</v>
      </c>
    </row>
    <row r="80" spans="2:17" ht="21.95" customHeight="1" x14ac:dyDescent="0.25">
      <c r="B80" s="15" t="s">
        <v>71</v>
      </c>
      <c r="C80" s="83">
        <v>0</v>
      </c>
      <c r="E80" s="31">
        <v>0</v>
      </c>
      <c r="F80" s="31">
        <v>0</v>
      </c>
      <c r="G80" s="31">
        <v>0</v>
      </c>
      <c r="H80" s="31">
        <v>0</v>
      </c>
      <c r="I80" s="31">
        <v>0</v>
      </c>
      <c r="J80" s="31">
        <v>0</v>
      </c>
      <c r="K80" s="31">
        <v>0</v>
      </c>
      <c r="L80" s="31">
        <v>0</v>
      </c>
      <c r="M80" s="31">
        <v>0</v>
      </c>
      <c r="N80" s="31">
        <v>0</v>
      </c>
      <c r="O80" s="31">
        <v>0</v>
      </c>
      <c r="P80" s="31">
        <v>0</v>
      </c>
      <c r="Q80" s="39">
        <f t="shared" si="8"/>
        <v>0</v>
      </c>
    </row>
    <row r="81" spans="2:17" ht="21.95" customHeight="1" x14ac:dyDescent="0.25">
      <c r="B81" s="15" t="s">
        <v>72</v>
      </c>
      <c r="C81" s="83">
        <v>0</v>
      </c>
      <c r="E81" s="32">
        <v>0</v>
      </c>
      <c r="F81" s="32">
        <v>0</v>
      </c>
      <c r="G81" s="32">
        <v>0</v>
      </c>
      <c r="H81" s="32">
        <v>0</v>
      </c>
      <c r="I81" s="32">
        <v>0</v>
      </c>
      <c r="J81" s="32">
        <v>0</v>
      </c>
      <c r="K81" s="32">
        <v>0</v>
      </c>
      <c r="L81" s="32">
        <v>0</v>
      </c>
      <c r="M81" s="32">
        <v>0</v>
      </c>
      <c r="N81" s="32">
        <v>0</v>
      </c>
      <c r="O81" s="32">
        <v>0</v>
      </c>
      <c r="P81" s="32">
        <v>0</v>
      </c>
      <c r="Q81" s="39">
        <f t="shared" si="8"/>
        <v>0</v>
      </c>
    </row>
    <row r="82" spans="2:17" ht="21.95" customHeight="1" x14ac:dyDescent="0.25">
      <c r="B82" s="15" t="s">
        <v>73</v>
      </c>
      <c r="C82" s="83">
        <v>0</v>
      </c>
      <c r="E82" s="31">
        <v>0</v>
      </c>
      <c r="F82" s="31">
        <v>0</v>
      </c>
      <c r="G82" s="31">
        <v>0</v>
      </c>
      <c r="H82" s="31">
        <v>0</v>
      </c>
      <c r="I82" s="31">
        <v>0</v>
      </c>
      <c r="J82" s="31">
        <v>0</v>
      </c>
      <c r="K82" s="31">
        <v>0</v>
      </c>
      <c r="L82" s="31">
        <v>0</v>
      </c>
      <c r="M82" s="31">
        <v>0</v>
      </c>
      <c r="N82" s="31">
        <v>0</v>
      </c>
      <c r="O82" s="31">
        <v>0</v>
      </c>
      <c r="P82" s="31">
        <v>0</v>
      </c>
      <c r="Q82" s="39">
        <f t="shared" si="8"/>
        <v>0</v>
      </c>
    </row>
    <row r="83" spans="2:17" ht="21.95" customHeight="1" x14ac:dyDescent="0.25">
      <c r="B83" s="15" t="s">
        <v>74</v>
      </c>
      <c r="C83" s="83">
        <v>0</v>
      </c>
      <c r="E83" s="32">
        <v>0</v>
      </c>
      <c r="F83" s="32">
        <v>0</v>
      </c>
      <c r="G83" s="32">
        <v>0</v>
      </c>
      <c r="H83" s="32">
        <v>0</v>
      </c>
      <c r="I83" s="32">
        <v>0</v>
      </c>
      <c r="J83" s="32">
        <v>0</v>
      </c>
      <c r="K83" s="32">
        <v>0</v>
      </c>
      <c r="L83" s="32">
        <v>0</v>
      </c>
      <c r="M83" s="32">
        <v>0</v>
      </c>
      <c r="N83" s="32">
        <v>0</v>
      </c>
      <c r="O83" s="32">
        <v>0</v>
      </c>
      <c r="P83" s="32">
        <v>0</v>
      </c>
      <c r="Q83" s="39">
        <f t="shared" si="7"/>
        <v>0</v>
      </c>
    </row>
    <row r="84" spans="2:17" ht="21.95" customHeight="1" x14ac:dyDescent="0.25">
      <c r="B84" s="15" t="s">
        <v>75</v>
      </c>
      <c r="C84" s="83">
        <v>0</v>
      </c>
      <c r="E84" s="31">
        <v>0</v>
      </c>
      <c r="F84" s="31">
        <v>0</v>
      </c>
      <c r="G84" s="31">
        <v>0</v>
      </c>
      <c r="H84" s="31">
        <v>0</v>
      </c>
      <c r="I84" s="31">
        <v>0</v>
      </c>
      <c r="J84" s="31">
        <v>0</v>
      </c>
      <c r="K84" s="31">
        <v>0</v>
      </c>
      <c r="L84" s="31">
        <v>0</v>
      </c>
      <c r="M84" s="31">
        <v>0</v>
      </c>
      <c r="N84" s="31">
        <v>0</v>
      </c>
      <c r="O84" s="31">
        <v>0</v>
      </c>
      <c r="P84" s="31">
        <v>0</v>
      </c>
      <c r="Q84" s="39">
        <f t="shared" si="7"/>
        <v>0</v>
      </c>
    </row>
    <row r="85" spans="2:17" ht="21.95" customHeight="1" x14ac:dyDescent="0.25">
      <c r="B85" s="15" t="s">
        <v>76</v>
      </c>
      <c r="C85" s="83">
        <v>0</v>
      </c>
      <c r="E85" s="32">
        <v>0</v>
      </c>
      <c r="F85" s="32">
        <v>0</v>
      </c>
      <c r="G85" s="32">
        <v>0</v>
      </c>
      <c r="H85" s="32">
        <v>0</v>
      </c>
      <c r="I85" s="32">
        <v>0</v>
      </c>
      <c r="J85" s="32">
        <v>0</v>
      </c>
      <c r="K85" s="32">
        <v>0</v>
      </c>
      <c r="L85" s="32">
        <v>0</v>
      </c>
      <c r="M85" s="32">
        <v>0</v>
      </c>
      <c r="N85" s="32">
        <v>0</v>
      </c>
      <c r="O85" s="32">
        <v>0</v>
      </c>
      <c r="P85" s="32">
        <v>0</v>
      </c>
      <c r="Q85" s="39">
        <f t="shared" si="7"/>
        <v>0</v>
      </c>
    </row>
    <row r="86" spans="2:17" ht="21.95" customHeight="1" x14ac:dyDescent="0.25">
      <c r="B86" s="15" t="s">
        <v>77</v>
      </c>
      <c r="C86" s="83">
        <v>0</v>
      </c>
      <c r="E86" s="31">
        <v>0</v>
      </c>
      <c r="F86" s="31">
        <v>0</v>
      </c>
      <c r="G86" s="31">
        <v>0</v>
      </c>
      <c r="H86" s="31">
        <v>0</v>
      </c>
      <c r="I86" s="31">
        <v>0</v>
      </c>
      <c r="J86" s="31">
        <v>0</v>
      </c>
      <c r="K86" s="31">
        <v>0</v>
      </c>
      <c r="L86" s="31">
        <v>0</v>
      </c>
      <c r="M86" s="31">
        <v>0</v>
      </c>
      <c r="N86" s="31">
        <v>0</v>
      </c>
      <c r="O86" s="31">
        <v>0</v>
      </c>
      <c r="P86" s="31">
        <v>0</v>
      </c>
      <c r="Q86" s="39">
        <f t="shared" si="7"/>
        <v>0</v>
      </c>
    </row>
    <row r="87" spans="2:17" ht="21.95" customHeight="1" x14ac:dyDescent="0.25">
      <c r="B87" s="12" t="s">
        <v>78</v>
      </c>
      <c r="C87" s="83">
        <v>0</v>
      </c>
      <c r="E87" s="32">
        <v>0</v>
      </c>
      <c r="F87" s="32">
        <v>0</v>
      </c>
      <c r="G87" s="32">
        <v>0</v>
      </c>
      <c r="H87" s="32">
        <v>0</v>
      </c>
      <c r="I87" s="32">
        <v>0</v>
      </c>
      <c r="J87" s="32">
        <v>0</v>
      </c>
      <c r="K87" s="32">
        <v>0</v>
      </c>
      <c r="L87" s="32">
        <v>0</v>
      </c>
      <c r="M87" s="32">
        <v>0</v>
      </c>
      <c r="N87" s="32">
        <v>0</v>
      </c>
      <c r="O87" s="32">
        <v>0</v>
      </c>
      <c r="P87" s="32">
        <v>0</v>
      </c>
      <c r="Q87" s="39">
        <f t="shared" si="7"/>
        <v>0</v>
      </c>
    </row>
    <row r="88" spans="2:17" ht="21.95" customHeight="1" x14ac:dyDescent="0.25">
      <c r="B88" s="12" t="s">
        <v>79</v>
      </c>
      <c r="C88" s="83">
        <v>0</v>
      </c>
      <c r="E88" s="31">
        <v>0</v>
      </c>
      <c r="F88" s="31">
        <v>0</v>
      </c>
      <c r="G88" s="31">
        <v>0</v>
      </c>
      <c r="H88" s="31">
        <v>0</v>
      </c>
      <c r="I88" s="31">
        <v>0</v>
      </c>
      <c r="J88" s="31">
        <v>0</v>
      </c>
      <c r="K88" s="31">
        <v>0</v>
      </c>
      <c r="L88" s="31">
        <v>0</v>
      </c>
      <c r="M88" s="31">
        <v>0</v>
      </c>
      <c r="N88" s="31">
        <v>0</v>
      </c>
      <c r="O88" s="31">
        <v>0</v>
      </c>
      <c r="P88" s="31">
        <v>0</v>
      </c>
      <c r="Q88" s="39">
        <f t="shared" si="7"/>
        <v>0</v>
      </c>
    </row>
    <row r="89" spans="2:17" ht="21.95" customHeight="1" x14ac:dyDescent="0.25">
      <c r="B89" s="15" t="s">
        <v>80</v>
      </c>
      <c r="C89" s="83">
        <v>0</v>
      </c>
      <c r="E89" s="32"/>
      <c r="F89" s="32">
        <v>0</v>
      </c>
      <c r="G89" s="32">
        <v>0</v>
      </c>
      <c r="H89" s="32">
        <v>0</v>
      </c>
      <c r="I89" s="32">
        <v>0</v>
      </c>
      <c r="J89" s="32">
        <v>0</v>
      </c>
      <c r="K89" s="32">
        <v>0</v>
      </c>
      <c r="L89" s="32">
        <v>0</v>
      </c>
      <c r="M89" s="32">
        <v>0</v>
      </c>
      <c r="N89" s="32">
        <v>0</v>
      </c>
      <c r="O89" s="32">
        <v>0</v>
      </c>
      <c r="P89" s="32">
        <v>0</v>
      </c>
      <c r="Q89" s="39">
        <f t="shared" si="7"/>
        <v>0</v>
      </c>
    </row>
    <row r="90" spans="2:17" ht="21.95" customHeight="1" x14ac:dyDescent="0.25">
      <c r="B90" s="15" t="s">
        <v>81</v>
      </c>
      <c r="C90" s="83">
        <v>0</v>
      </c>
      <c r="E90" s="31">
        <v>0</v>
      </c>
      <c r="F90" s="31">
        <v>0</v>
      </c>
      <c r="G90" s="31">
        <v>0</v>
      </c>
      <c r="H90" s="31">
        <v>0</v>
      </c>
      <c r="I90" s="31">
        <v>0</v>
      </c>
      <c r="J90" s="31">
        <v>0</v>
      </c>
      <c r="K90" s="31">
        <v>0</v>
      </c>
      <c r="L90" s="31">
        <v>0</v>
      </c>
      <c r="M90" s="31">
        <v>0</v>
      </c>
      <c r="N90" s="31">
        <v>0</v>
      </c>
      <c r="O90" s="31">
        <v>0</v>
      </c>
      <c r="P90" s="31">
        <v>0</v>
      </c>
      <c r="Q90" s="39">
        <f t="shared" si="7"/>
        <v>0</v>
      </c>
    </row>
    <row r="91" spans="2:17" ht="21.95" customHeight="1" x14ac:dyDescent="0.25">
      <c r="B91" s="15" t="s">
        <v>82</v>
      </c>
      <c r="C91" s="83">
        <v>0</v>
      </c>
      <c r="E91" s="32">
        <v>0</v>
      </c>
      <c r="F91" s="32">
        <v>0</v>
      </c>
      <c r="G91" s="32">
        <v>0</v>
      </c>
      <c r="H91" s="32">
        <v>0</v>
      </c>
      <c r="I91" s="32">
        <v>0</v>
      </c>
      <c r="J91" s="32">
        <v>0</v>
      </c>
      <c r="K91" s="32">
        <v>0</v>
      </c>
      <c r="L91" s="32">
        <v>0</v>
      </c>
      <c r="M91" s="32">
        <v>0</v>
      </c>
      <c r="N91" s="32">
        <v>0</v>
      </c>
      <c r="O91" s="32">
        <v>0</v>
      </c>
      <c r="P91" s="32">
        <v>0</v>
      </c>
      <c r="Q91" s="39">
        <f t="shared" si="7"/>
        <v>0</v>
      </c>
    </row>
    <row r="92" spans="2:17" ht="30" customHeight="1" x14ac:dyDescent="0.25">
      <c r="B92" s="41" t="s">
        <v>83</v>
      </c>
      <c r="C92" s="82"/>
      <c r="D92" s="42"/>
      <c r="E92" s="51">
        <f>SUM(E57:E91)</f>
        <v>0</v>
      </c>
      <c r="F92" s="51">
        <f t="shared" ref="F92:P92" si="9">SUM(F57:F91)</f>
        <v>0</v>
      </c>
      <c r="G92" s="51">
        <f t="shared" si="9"/>
        <v>0</v>
      </c>
      <c r="H92" s="51">
        <f t="shared" si="9"/>
        <v>0</v>
      </c>
      <c r="I92" s="51">
        <f t="shared" si="9"/>
        <v>0</v>
      </c>
      <c r="J92" s="51">
        <f t="shared" si="9"/>
        <v>0</v>
      </c>
      <c r="K92" s="51">
        <f t="shared" si="9"/>
        <v>0</v>
      </c>
      <c r="L92" s="51">
        <f t="shared" si="9"/>
        <v>0</v>
      </c>
      <c r="M92" s="51">
        <f t="shared" si="9"/>
        <v>0</v>
      </c>
      <c r="N92" s="51">
        <f t="shared" si="9"/>
        <v>0</v>
      </c>
      <c r="O92" s="51">
        <f t="shared" si="9"/>
        <v>0</v>
      </c>
      <c r="P92" s="51">
        <f t="shared" si="9"/>
        <v>0</v>
      </c>
      <c r="Q92" s="47">
        <f t="shared" si="7"/>
        <v>0</v>
      </c>
    </row>
    <row r="93" spans="2:17" ht="9" customHeight="1" x14ac:dyDescent="0.25"/>
    <row r="94" spans="2:17" ht="21.95" customHeight="1" x14ac:dyDescent="0.25">
      <c r="E94" s="52"/>
      <c r="F94" s="52"/>
      <c r="G94" s="52"/>
      <c r="H94" s="53"/>
      <c r="I94" s="53"/>
      <c r="J94" s="53"/>
      <c r="K94" s="53"/>
      <c r="L94" s="53"/>
      <c r="M94" s="53"/>
      <c r="N94" s="53"/>
      <c r="O94" s="53"/>
      <c r="P94" s="53"/>
      <c r="Q94" s="54"/>
    </row>
    <row r="95" spans="2:17" ht="21.95" customHeight="1" x14ac:dyDescent="0.25">
      <c r="B95" s="15" t="s">
        <v>84</v>
      </c>
      <c r="C95" s="83">
        <v>0</v>
      </c>
      <c r="E95" s="31">
        <v>0</v>
      </c>
      <c r="F95" s="31">
        <v>0</v>
      </c>
      <c r="G95" s="31">
        <v>0</v>
      </c>
      <c r="H95" s="31">
        <v>0</v>
      </c>
      <c r="I95" s="31">
        <v>0</v>
      </c>
      <c r="J95" s="31">
        <v>0</v>
      </c>
      <c r="K95" s="31">
        <v>0</v>
      </c>
      <c r="L95" s="31">
        <v>0</v>
      </c>
      <c r="M95" s="31">
        <v>0</v>
      </c>
      <c r="N95" s="31">
        <v>0</v>
      </c>
      <c r="O95" s="31">
        <v>0</v>
      </c>
      <c r="P95" s="31">
        <v>0</v>
      </c>
      <c r="Q95" s="39">
        <f t="shared" si="7"/>
        <v>0</v>
      </c>
    </row>
    <row r="96" spans="2:17" ht="21.95" customHeight="1" x14ac:dyDescent="0.25">
      <c r="B96" s="15" t="s">
        <v>85</v>
      </c>
      <c r="C96" s="83">
        <v>0</v>
      </c>
      <c r="E96" s="55">
        <f>C96/12</f>
        <v>0</v>
      </c>
      <c r="F96" s="32">
        <f>E96</f>
        <v>0</v>
      </c>
      <c r="G96" s="32">
        <f t="shared" ref="G96:P96" si="10">F96</f>
        <v>0</v>
      </c>
      <c r="H96" s="32">
        <f t="shared" si="10"/>
        <v>0</v>
      </c>
      <c r="I96" s="32">
        <f t="shared" si="10"/>
        <v>0</v>
      </c>
      <c r="J96" s="32">
        <f t="shared" si="10"/>
        <v>0</v>
      </c>
      <c r="K96" s="32">
        <f t="shared" si="10"/>
        <v>0</v>
      </c>
      <c r="L96" s="32">
        <f t="shared" si="10"/>
        <v>0</v>
      </c>
      <c r="M96" s="32">
        <f t="shared" si="10"/>
        <v>0</v>
      </c>
      <c r="N96" s="32">
        <f t="shared" si="10"/>
        <v>0</v>
      </c>
      <c r="O96" s="32">
        <f t="shared" si="10"/>
        <v>0</v>
      </c>
      <c r="P96" s="32">
        <f t="shared" si="10"/>
        <v>0</v>
      </c>
      <c r="Q96" s="56">
        <f t="shared" si="7"/>
        <v>0</v>
      </c>
    </row>
    <row r="97" spans="2:17" ht="30" customHeight="1" x14ac:dyDescent="0.25">
      <c r="B97" s="41" t="s">
        <v>86</v>
      </c>
      <c r="C97" s="82"/>
      <c r="D97" s="42"/>
      <c r="E97" s="57">
        <f t="shared" ref="E97:P97" si="11">E92-SUM(E94:E96)</f>
        <v>0</v>
      </c>
      <c r="F97" s="58">
        <f t="shared" si="11"/>
        <v>0</v>
      </c>
      <c r="G97" s="58">
        <f t="shared" si="11"/>
        <v>0</v>
      </c>
      <c r="H97" s="58">
        <f t="shared" si="11"/>
        <v>0</v>
      </c>
      <c r="I97" s="58">
        <f t="shared" si="11"/>
        <v>0</v>
      </c>
      <c r="J97" s="58">
        <f t="shared" si="11"/>
        <v>0</v>
      </c>
      <c r="K97" s="58">
        <f t="shared" si="11"/>
        <v>0</v>
      </c>
      <c r="L97" s="58">
        <f t="shared" si="11"/>
        <v>0</v>
      </c>
      <c r="M97" s="58">
        <f t="shared" si="11"/>
        <v>0</v>
      </c>
      <c r="N97" s="58">
        <f t="shared" si="11"/>
        <v>0</v>
      </c>
      <c r="O97" s="58">
        <f t="shared" si="11"/>
        <v>0</v>
      </c>
      <c r="P97" s="58">
        <f t="shared" si="11"/>
        <v>0</v>
      </c>
      <c r="Q97" s="59">
        <f>SUM(Q92:Q96)</f>
        <v>0</v>
      </c>
    </row>
    <row r="98" spans="2:17" ht="30" customHeight="1" x14ac:dyDescent="0.25">
      <c r="B98" s="41" t="s">
        <v>87</v>
      </c>
      <c r="C98" s="82"/>
      <c r="D98" s="42"/>
      <c r="E98" s="60">
        <f t="shared" ref="E98:P98" si="12">(E53-E97)</f>
        <v>75000</v>
      </c>
      <c r="F98" s="61">
        <f t="shared" si="12"/>
        <v>75000</v>
      </c>
      <c r="G98" s="61">
        <f t="shared" si="12"/>
        <v>75000</v>
      </c>
      <c r="H98" s="61">
        <f t="shared" si="12"/>
        <v>75000</v>
      </c>
      <c r="I98" s="61">
        <f t="shared" si="12"/>
        <v>75000</v>
      </c>
      <c r="J98" s="61">
        <f t="shared" si="12"/>
        <v>75000</v>
      </c>
      <c r="K98" s="61">
        <f t="shared" si="12"/>
        <v>75000</v>
      </c>
      <c r="L98" s="61">
        <f t="shared" si="12"/>
        <v>75000</v>
      </c>
      <c r="M98" s="61">
        <f t="shared" si="12"/>
        <v>75000</v>
      </c>
      <c r="N98" s="61">
        <f t="shared" si="12"/>
        <v>75000</v>
      </c>
      <c r="O98" s="61">
        <f t="shared" si="12"/>
        <v>75000</v>
      </c>
      <c r="P98" s="61">
        <f t="shared" si="12"/>
        <v>75000</v>
      </c>
      <c r="Q98" s="62"/>
    </row>
    <row r="100" spans="2:17" ht="21.95" customHeight="1" x14ac:dyDescent="0.25">
      <c r="B100" s="48" t="s">
        <v>88</v>
      </c>
      <c r="C100" s="81"/>
      <c r="D100" s="49"/>
      <c r="E100" s="26"/>
      <c r="F100" s="26"/>
      <c r="G100" s="26"/>
      <c r="H100" s="26"/>
      <c r="I100" s="26"/>
      <c r="J100" s="26"/>
      <c r="K100" s="26"/>
      <c r="L100" s="26"/>
      <c r="M100" s="26"/>
      <c r="N100" s="26"/>
      <c r="O100" s="26"/>
      <c r="P100" s="26"/>
      <c r="Q100" s="26"/>
    </row>
    <row r="101" spans="2:17" ht="9" customHeight="1" x14ac:dyDescent="0.25"/>
    <row r="102" spans="2:17" ht="21.95" customHeight="1" x14ac:dyDescent="0.25">
      <c r="B102" s="15" t="s">
        <v>89</v>
      </c>
      <c r="C102" s="83">
        <v>0</v>
      </c>
      <c r="E102" s="77">
        <v>0</v>
      </c>
      <c r="F102" s="77">
        <v>0</v>
      </c>
      <c r="G102" s="77">
        <v>0</v>
      </c>
      <c r="H102" s="77">
        <v>0</v>
      </c>
      <c r="I102" s="77">
        <v>0</v>
      </c>
      <c r="J102" s="77">
        <v>0</v>
      </c>
      <c r="K102" s="77">
        <v>0</v>
      </c>
      <c r="L102" s="77">
        <v>0</v>
      </c>
      <c r="M102" s="77">
        <v>0</v>
      </c>
      <c r="N102" s="77">
        <v>0</v>
      </c>
      <c r="O102" s="77">
        <v>0</v>
      </c>
      <c r="P102" s="77">
        <v>0</v>
      </c>
      <c r="Q102" s="76">
        <f>SUM(C102:P102)</f>
        <v>0</v>
      </c>
    </row>
    <row r="103" spans="2:17" ht="21.95" customHeight="1" x14ac:dyDescent="0.25">
      <c r="B103" s="15" t="s">
        <v>90</v>
      </c>
      <c r="C103" s="83">
        <v>0</v>
      </c>
      <c r="E103" s="63">
        <v>0</v>
      </c>
      <c r="F103" s="63">
        <v>0</v>
      </c>
      <c r="G103" s="63">
        <v>0</v>
      </c>
      <c r="H103" s="63">
        <v>0</v>
      </c>
      <c r="I103" s="63">
        <v>0</v>
      </c>
      <c r="J103" s="63">
        <v>0</v>
      </c>
      <c r="K103" s="63">
        <v>0</v>
      </c>
      <c r="L103" s="63">
        <v>0</v>
      </c>
      <c r="M103" s="63">
        <v>0</v>
      </c>
      <c r="N103" s="63">
        <v>0</v>
      </c>
      <c r="O103" s="63">
        <v>0</v>
      </c>
      <c r="P103" s="63">
        <v>0</v>
      </c>
      <c r="Q103" s="76">
        <f t="shared" ref="Q103:Q107" si="13">SUM(C103:P103)</f>
        <v>0</v>
      </c>
    </row>
    <row r="104" spans="2:17" ht="21.95" customHeight="1" x14ac:dyDescent="0.25">
      <c r="B104" s="15" t="s">
        <v>91</v>
      </c>
      <c r="C104" s="83">
        <v>0</v>
      </c>
      <c r="E104" s="77">
        <v>0</v>
      </c>
      <c r="F104" s="77">
        <v>0</v>
      </c>
      <c r="G104" s="77">
        <v>0</v>
      </c>
      <c r="H104" s="77">
        <v>0</v>
      </c>
      <c r="I104" s="77">
        <v>0</v>
      </c>
      <c r="J104" s="77">
        <v>0</v>
      </c>
      <c r="K104" s="77">
        <v>0</v>
      </c>
      <c r="L104" s="77">
        <v>0</v>
      </c>
      <c r="M104" s="77">
        <v>0</v>
      </c>
      <c r="N104" s="77">
        <v>0</v>
      </c>
      <c r="O104" s="77">
        <v>0</v>
      </c>
      <c r="P104" s="77">
        <v>0</v>
      </c>
      <c r="Q104" s="76">
        <f t="shared" si="13"/>
        <v>0</v>
      </c>
    </row>
    <row r="105" spans="2:17" ht="21.95" customHeight="1" x14ac:dyDescent="0.25">
      <c r="B105" s="15" t="s">
        <v>92</v>
      </c>
      <c r="C105" s="83">
        <v>0</v>
      </c>
      <c r="E105" s="63">
        <v>0</v>
      </c>
      <c r="F105" s="63">
        <v>0</v>
      </c>
      <c r="G105" s="63">
        <v>0</v>
      </c>
      <c r="H105" s="63">
        <v>0</v>
      </c>
      <c r="I105" s="63">
        <v>0</v>
      </c>
      <c r="J105" s="63">
        <v>0</v>
      </c>
      <c r="K105" s="63">
        <v>0</v>
      </c>
      <c r="L105" s="63">
        <v>0</v>
      </c>
      <c r="M105" s="63">
        <v>0</v>
      </c>
      <c r="N105" s="63">
        <v>0</v>
      </c>
      <c r="O105" s="63">
        <v>0</v>
      </c>
      <c r="P105" s="63">
        <v>0</v>
      </c>
      <c r="Q105" s="76">
        <f t="shared" si="13"/>
        <v>0</v>
      </c>
    </row>
    <row r="106" spans="2:17" ht="21.95" customHeight="1" x14ac:dyDescent="0.25">
      <c r="B106" s="15" t="s">
        <v>93</v>
      </c>
      <c r="C106" s="83">
        <v>0</v>
      </c>
      <c r="E106" s="77">
        <v>0</v>
      </c>
      <c r="F106" s="77">
        <v>0</v>
      </c>
      <c r="G106" s="77">
        <v>0</v>
      </c>
      <c r="H106" s="77">
        <v>0</v>
      </c>
      <c r="I106" s="77">
        <v>0</v>
      </c>
      <c r="J106" s="77">
        <v>0</v>
      </c>
      <c r="K106" s="77">
        <v>0</v>
      </c>
      <c r="L106" s="77">
        <v>0</v>
      </c>
      <c r="M106" s="77">
        <v>0</v>
      </c>
      <c r="N106" s="77">
        <v>0</v>
      </c>
      <c r="O106" s="77">
        <v>0</v>
      </c>
      <c r="P106" s="77">
        <v>0</v>
      </c>
      <c r="Q106" s="76">
        <f t="shared" si="13"/>
        <v>0</v>
      </c>
    </row>
    <row r="107" spans="2:17" ht="21.95" customHeight="1" x14ac:dyDescent="0.25">
      <c r="B107" s="15" t="s">
        <v>94</v>
      </c>
      <c r="C107" s="83">
        <v>0</v>
      </c>
      <c r="E107" s="63">
        <v>0</v>
      </c>
      <c r="F107" s="63">
        <v>0</v>
      </c>
      <c r="G107" s="63">
        <v>0</v>
      </c>
      <c r="H107" s="63">
        <v>0</v>
      </c>
      <c r="I107" s="63">
        <v>0</v>
      </c>
      <c r="J107" s="63">
        <v>0</v>
      </c>
      <c r="K107" s="63">
        <v>0</v>
      </c>
      <c r="L107" s="63">
        <v>0</v>
      </c>
      <c r="M107" s="63">
        <v>0</v>
      </c>
      <c r="N107" s="63">
        <v>0</v>
      </c>
      <c r="O107" s="63">
        <v>0</v>
      </c>
      <c r="P107" s="63">
        <v>0</v>
      </c>
      <c r="Q107" s="76">
        <f t="shared" si="13"/>
        <v>0</v>
      </c>
    </row>
  </sheetData>
  <mergeCells count="2">
    <mergeCell ref="B2:I2"/>
    <mergeCell ref="Q5:Q6"/>
  </mergeCells>
  <conditionalFormatting sqref="E97:P98 Q94:Q98 Q57:Q91 Q10:Q53 E52:P53 E92:Q92">
    <cfRule type="cellIs" dxfId="2" priority="2" operator="lessThan">
      <formula>0</formula>
    </cfRule>
  </conditionalFormatting>
  <conditionalFormatting sqref="E98:P98">
    <cfRule type="cellIs" dxfId="1" priority="1" operator="between">
      <formula>0</formula>
      <formula>$L$3</formula>
    </cfRule>
  </conditionalFormatting>
  <dataValidations count="8">
    <dataValidation allowBlank="1" showInputMessage="1" showErrorMessage="1" prompt="Enter returns and allowances as a positive number" sqref="E42:P43" xr:uid="{C12AA247-C3DE-44D1-B32E-EF1A5C795C97}"/>
    <dataValidation allowBlank="1" showInputMessage="1" showErrorMessage="1" promptTitle="Cash Flow Forecast Template" prompt="_x000a_Enter your company name, starting cash on hand, starting date, and a cash minimum balance alert._x000a__x000a_Enter the values for your Cash Receipts and Cash Paid Out items for each month._x000a_" sqref="A1" xr:uid="{E8033C71-F353-4C89-A49A-0882FA146A6D}"/>
    <dataValidation allowBlank="1" showInputMessage="1" showErrorMessage="1" prompt="Enter the starting cash amount during the starting date" sqref="E3" xr:uid="{8D0D4BAA-627D-44CF-82A6-45688E3DEA22}"/>
    <dataValidation allowBlank="1" showInputMessage="1" showErrorMessage="1" prompt="Enter a starting date from when a one-year forecast schedule will begin" sqref="H3" xr:uid="{B1F46E3F-02B5-4249-8BAF-5A37DD1DDA8A}"/>
    <dataValidation allowBlank="1" showInputMessage="1" showErrorMessage="1" prompt="Enter a minimum balance alert. The template will highlight if the cash balance is below the alert minimum value." sqref="L3" xr:uid="{D7F633E3-89CD-45EF-AF48-364A319E4E0D}"/>
    <dataValidation allowBlank="1" showInputMessage="1" showErrorMessage="1" prompt="Enter the cash receipts items for each month._x000a__x000a_For Returns and allowances, enter the values as positive numbers._x000a_" sqref="B8:D8" xr:uid="{D2FCC8DA-AD7A-4F56-AB9A-2CA5474E36E1}"/>
    <dataValidation allowBlank="1" showInputMessage="1" showErrorMessage="1" prompt="Enter the cash paid out items for each month_x000a_" sqref="B55:D55" xr:uid="{3976CF4B-A6FB-416C-8A85-FCA8B3A7E7A1}"/>
    <dataValidation allowBlank="1" showInputMessage="1" showErrorMessage="1" prompt="Enter other operating values that you want to track across each month" sqref="B100:D100" xr:uid="{887F0A3B-8A77-4DBA-A1A2-AE74CED7375C}"/>
  </dataValidations>
  <printOptions horizontalCentered="1"/>
  <pageMargins left="0.3" right="0.3" top="0.5" bottom="0.5" header="0.3" footer="0.3"/>
  <pageSetup scale="2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154A2-D043-4528-BBC5-F3772572B454}">
  <dimension ref="B1:O15"/>
  <sheetViews>
    <sheetView showGridLines="0" topLeftCell="A2" zoomScale="80" zoomScaleNormal="80" zoomScalePageLayoutView="80" workbookViewId="0">
      <selection activeCell="P9" sqref="P9"/>
    </sheetView>
  </sheetViews>
  <sheetFormatPr defaultColWidth="10.42578125" defaultRowHeight="21.95" customHeight="1" x14ac:dyDescent="0.25"/>
  <cols>
    <col min="1" max="1" width="2.140625" style="6" customWidth="1"/>
    <col min="2" max="3" width="17.5703125" style="64" customWidth="1"/>
    <col min="4" max="4" width="5.7109375" style="5" customWidth="1"/>
    <col min="5" max="10" width="10.42578125" style="6"/>
    <col min="11" max="11" width="22.140625" style="6" customWidth="1"/>
    <col min="12" max="12" width="2.140625" style="6" customWidth="1"/>
    <col min="13" max="15" width="10.42578125" style="65" customWidth="1"/>
    <col min="16" max="16384" width="10.42578125" style="6"/>
  </cols>
  <sheetData>
    <row r="1" spans="2:15" ht="116.25" customHeight="1" x14ac:dyDescent="0.25">
      <c r="B1" s="15"/>
      <c r="C1" s="5"/>
      <c r="E1" s="5"/>
      <c r="F1" s="5"/>
      <c r="G1" s="5"/>
      <c r="H1" s="5"/>
      <c r="I1" s="5"/>
      <c r="J1" s="5"/>
      <c r="K1" s="5"/>
      <c r="L1" s="5" t="s">
        <v>0</v>
      </c>
      <c r="M1" s="5"/>
      <c r="N1" s="5"/>
      <c r="O1" s="5"/>
    </row>
    <row r="2" spans="2:15" ht="32.1" customHeight="1" x14ac:dyDescent="0.25"/>
    <row r="3" spans="2:15" ht="32.1" customHeight="1" x14ac:dyDescent="0.25">
      <c r="B3" s="66" t="s">
        <v>95</v>
      </c>
      <c r="C3" s="67" t="s">
        <v>96</v>
      </c>
      <c r="M3" s="68" t="str">
        <f>B3</f>
        <v>Month</v>
      </c>
      <c r="N3" s="69" t="s">
        <v>97</v>
      </c>
      <c r="O3" s="69" t="s">
        <v>98</v>
      </c>
    </row>
    <row r="4" spans="2:15" ht="21.95" customHeight="1" x14ac:dyDescent="0.25">
      <c r="B4" s="70">
        <f>'[1]Cash Flow Actual'!C5</f>
        <v>43831</v>
      </c>
      <c r="C4" s="71">
        <f>'Cash Flow'!E6</f>
        <v>75000</v>
      </c>
      <c r="M4" s="72">
        <f t="shared" ref="M4:M15" si="0">B4</f>
        <v>43831</v>
      </c>
      <c r="N4" s="69">
        <f t="shared" ref="N4:N15" si="1">IF(C4&lt;Cash_Minimum,0,C4)</f>
        <v>75000</v>
      </c>
      <c r="O4" s="69">
        <f t="shared" ref="O4:O15" si="2">IF(C4&lt;Cash_Minimum,C4,0)</f>
        <v>0</v>
      </c>
    </row>
    <row r="5" spans="2:15" ht="21.95" customHeight="1" x14ac:dyDescent="0.25">
      <c r="B5" s="73">
        <f>'[1]Cash Flow Actual'!D5</f>
        <v>43862</v>
      </c>
      <c r="C5" s="71">
        <f>'Cash Flow'!F6</f>
        <v>75000</v>
      </c>
      <c r="M5" s="72">
        <f t="shared" si="0"/>
        <v>43862</v>
      </c>
      <c r="N5" s="69">
        <f t="shared" si="1"/>
        <v>75000</v>
      </c>
      <c r="O5" s="69">
        <f t="shared" si="2"/>
        <v>0</v>
      </c>
    </row>
    <row r="6" spans="2:15" ht="21.95" customHeight="1" x14ac:dyDescent="0.25">
      <c r="B6" s="74">
        <f>'[1]Cash Flow Actual'!E5</f>
        <v>43891</v>
      </c>
      <c r="C6" s="71">
        <f>'Cash Flow'!G6</f>
        <v>75000</v>
      </c>
      <c r="M6" s="72">
        <f t="shared" si="0"/>
        <v>43891</v>
      </c>
      <c r="N6" s="69">
        <f t="shared" si="1"/>
        <v>75000</v>
      </c>
      <c r="O6" s="69">
        <f t="shared" si="2"/>
        <v>0</v>
      </c>
    </row>
    <row r="7" spans="2:15" ht="21.95" customHeight="1" x14ac:dyDescent="0.25">
      <c r="B7" s="73">
        <f>'[1]Cash Flow Actual'!F5</f>
        <v>43922</v>
      </c>
      <c r="C7" s="71">
        <f>'Cash Flow'!H6</f>
        <v>75000</v>
      </c>
      <c r="M7" s="72">
        <f t="shared" si="0"/>
        <v>43922</v>
      </c>
      <c r="N7" s="69">
        <f t="shared" si="1"/>
        <v>75000</v>
      </c>
      <c r="O7" s="69">
        <f t="shared" si="2"/>
        <v>0</v>
      </c>
    </row>
    <row r="8" spans="2:15" ht="21.95" customHeight="1" x14ac:dyDescent="0.25">
      <c r="B8" s="74">
        <f>'[1]Cash Flow Actual'!G5</f>
        <v>43952</v>
      </c>
      <c r="C8" s="71">
        <f>'Cash Flow'!I6</f>
        <v>75000</v>
      </c>
      <c r="M8" s="72">
        <f t="shared" si="0"/>
        <v>43952</v>
      </c>
      <c r="N8" s="69">
        <f t="shared" si="1"/>
        <v>75000</v>
      </c>
      <c r="O8" s="69">
        <f t="shared" si="2"/>
        <v>0</v>
      </c>
    </row>
    <row r="9" spans="2:15" ht="21.95" customHeight="1" x14ac:dyDescent="0.25">
      <c r="B9" s="73">
        <f>'[1]Cash Flow Actual'!H5</f>
        <v>43983</v>
      </c>
      <c r="C9" s="71">
        <f>'Cash Flow'!J6</f>
        <v>75000</v>
      </c>
      <c r="M9" s="72">
        <f t="shared" si="0"/>
        <v>43983</v>
      </c>
      <c r="N9" s="69">
        <f t="shared" si="1"/>
        <v>75000</v>
      </c>
      <c r="O9" s="69">
        <f t="shared" si="2"/>
        <v>0</v>
      </c>
    </row>
    <row r="10" spans="2:15" ht="21.95" customHeight="1" x14ac:dyDescent="0.25">
      <c r="B10" s="74">
        <f>'[1]Cash Flow Actual'!I5</f>
        <v>44013</v>
      </c>
      <c r="C10" s="71">
        <f>'Cash Flow'!K6</f>
        <v>75000</v>
      </c>
      <c r="M10" s="72">
        <f t="shared" si="0"/>
        <v>44013</v>
      </c>
      <c r="N10" s="69">
        <f t="shared" si="1"/>
        <v>75000</v>
      </c>
      <c r="O10" s="69">
        <f t="shared" si="2"/>
        <v>0</v>
      </c>
    </row>
    <row r="11" spans="2:15" ht="21.95" customHeight="1" x14ac:dyDescent="0.25">
      <c r="B11" s="73">
        <f>'[1]Cash Flow Actual'!J5</f>
        <v>44044</v>
      </c>
      <c r="C11" s="71">
        <f>'Cash Flow'!L6</f>
        <v>75000</v>
      </c>
      <c r="M11" s="72">
        <f t="shared" si="0"/>
        <v>44044</v>
      </c>
      <c r="N11" s="69">
        <f t="shared" si="1"/>
        <v>75000</v>
      </c>
      <c r="O11" s="69">
        <f t="shared" si="2"/>
        <v>0</v>
      </c>
    </row>
    <row r="12" spans="2:15" ht="21.95" customHeight="1" x14ac:dyDescent="0.25">
      <c r="B12" s="74">
        <f>'[1]Cash Flow Actual'!K5</f>
        <v>44075</v>
      </c>
      <c r="C12" s="71">
        <f>'Cash Flow'!M6</f>
        <v>75000</v>
      </c>
      <c r="M12" s="72">
        <f t="shared" si="0"/>
        <v>44075</v>
      </c>
      <c r="N12" s="69">
        <f t="shared" si="1"/>
        <v>75000</v>
      </c>
      <c r="O12" s="69">
        <f t="shared" si="2"/>
        <v>0</v>
      </c>
    </row>
    <row r="13" spans="2:15" ht="21.95" customHeight="1" x14ac:dyDescent="0.25">
      <c r="B13" s="73">
        <f>'[1]Cash Flow Actual'!L5</f>
        <v>44105</v>
      </c>
      <c r="C13" s="71">
        <f>'Cash Flow'!N6</f>
        <v>75000</v>
      </c>
      <c r="M13" s="72">
        <f t="shared" si="0"/>
        <v>44105</v>
      </c>
      <c r="N13" s="69">
        <f t="shared" si="1"/>
        <v>75000</v>
      </c>
      <c r="O13" s="69">
        <f t="shared" si="2"/>
        <v>0</v>
      </c>
    </row>
    <row r="14" spans="2:15" ht="21.95" customHeight="1" x14ac:dyDescent="0.25">
      <c r="B14" s="74">
        <f>'[1]Cash Flow Actual'!M5</f>
        <v>44136</v>
      </c>
      <c r="C14" s="71">
        <f>'Cash Flow'!O6</f>
        <v>75000</v>
      </c>
      <c r="M14" s="72">
        <f t="shared" si="0"/>
        <v>44136</v>
      </c>
      <c r="N14" s="69">
        <f t="shared" si="1"/>
        <v>75000</v>
      </c>
      <c r="O14" s="69">
        <f t="shared" si="2"/>
        <v>0</v>
      </c>
    </row>
    <row r="15" spans="2:15" ht="21.95" customHeight="1" x14ac:dyDescent="0.25">
      <c r="B15" s="75">
        <f>'[1]Cash Flow Actual'!N5</f>
        <v>44166</v>
      </c>
      <c r="C15" s="71">
        <f>'Cash Flow'!P6</f>
        <v>75000</v>
      </c>
      <c r="M15" s="72">
        <f t="shared" si="0"/>
        <v>44166</v>
      </c>
      <c r="N15" s="69">
        <f t="shared" si="1"/>
        <v>75000</v>
      </c>
      <c r="O15" s="69">
        <f t="shared" si="2"/>
        <v>0</v>
      </c>
    </row>
  </sheetData>
  <dataValidations count="1">
    <dataValidation allowBlank="1" showInputMessage="1" showErrorMessage="1" prompt="This tab automatically reads from the Cash Flow Forecast tab and summarizes the forecast with a table and a chart." sqref="A1" xr:uid="{2F783FC5-1084-4BE5-A434-66EBEC1317A7}"/>
  </dataValidations>
  <printOptions horizontalCentered="1"/>
  <pageMargins left="0.5" right="0.5"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BC5B8-9EFE-4AD3-B5AF-C6A8C946C1CF}">
  <dimension ref="A1"/>
  <sheetViews>
    <sheetView workbookViewId="0">
      <selection activeCell="L9" sqref="L9"/>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D2E31-86C8-4F46-A271-5F1A7DA77E7E}">
  <dimension ref="A1:B29"/>
  <sheetViews>
    <sheetView topLeftCell="A12" workbookViewId="0">
      <selection activeCell="B12" sqref="B12"/>
    </sheetView>
  </sheetViews>
  <sheetFormatPr defaultRowHeight="15" x14ac:dyDescent="0.25"/>
  <sheetData>
    <row r="1" spans="1:2" x14ac:dyDescent="0.25">
      <c r="A1" t="s">
        <v>117</v>
      </c>
    </row>
    <row r="2" spans="1:2" x14ac:dyDescent="0.25">
      <c r="B2" t="s">
        <v>118</v>
      </c>
    </row>
    <row r="3" spans="1:2" x14ac:dyDescent="0.25">
      <c r="B3" t="s">
        <v>119</v>
      </c>
    </row>
    <row r="4" spans="1:2" x14ac:dyDescent="0.25">
      <c r="B4" t="s">
        <v>99</v>
      </c>
    </row>
    <row r="7" spans="1:2" x14ac:dyDescent="0.25">
      <c r="A7" t="s">
        <v>100</v>
      </c>
      <c r="B7" t="s">
        <v>135</v>
      </c>
    </row>
    <row r="8" spans="1:2" x14ac:dyDescent="0.25">
      <c r="B8" t="s">
        <v>136</v>
      </c>
    </row>
    <row r="9" spans="1:2" x14ac:dyDescent="0.25">
      <c r="B9" t="s">
        <v>120</v>
      </c>
    </row>
    <row r="11" spans="1:2" x14ac:dyDescent="0.25">
      <c r="A11" t="s">
        <v>101</v>
      </c>
      <c r="B11" t="s">
        <v>129</v>
      </c>
    </row>
    <row r="12" spans="1:2" x14ac:dyDescent="0.25">
      <c r="B12" t="s">
        <v>130</v>
      </c>
    </row>
    <row r="14" spans="1:2" x14ac:dyDescent="0.25">
      <c r="A14" t="s">
        <v>102</v>
      </c>
      <c r="B14" t="s">
        <v>121</v>
      </c>
    </row>
    <row r="15" spans="1:2" x14ac:dyDescent="0.25">
      <c r="B15" t="s">
        <v>122</v>
      </c>
    </row>
    <row r="17" spans="1:2" x14ac:dyDescent="0.25">
      <c r="A17" t="s">
        <v>103</v>
      </c>
      <c r="B17" t="s">
        <v>131</v>
      </c>
    </row>
    <row r="18" spans="1:2" x14ac:dyDescent="0.25">
      <c r="B18" t="s">
        <v>123</v>
      </c>
    </row>
    <row r="20" spans="1:2" x14ac:dyDescent="0.25">
      <c r="A20" t="s">
        <v>104</v>
      </c>
      <c r="B20" t="s">
        <v>132</v>
      </c>
    </row>
    <row r="21" spans="1:2" x14ac:dyDescent="0.25">
      <c r="B21" t="s">
        <v>133</v>
      </c>
    </row>
    <row r="23" spans="1:2" x14ac:dyDescent="0.25">
      <c r="A23" t="s">
        <v>105</v>
      </c>
      <c r="B23" t="s">
        <v>124</v>
      </c>
    </row>
    <row r="24" spans="1:2" x14ac:dyDescent="0.25">
      <c r="B24" t="s">
        <v>125</v>
      </c>
    </row>
    <row r="25" spans="1:2" x14ac:dyDescent="0.25">
      <c r="B25" t="s">
        <v>126</v>
      </c>
    </row>
    <row r="26" spans="1:2" x14ac:dyDescent="0.25">
      <c r="B26" t="s">
        <v>127</v>
      </c>
    </row>
    <row r="28" spans="1:2" x14ac:dyDescent="0.25">
      <c r="A28" t="s">
        <v>106</v>
      </c>
      <c r="B28" t="s">
        <v>134</v>
      </c>
    </row>
    <row r="29" spans="1:2" x14ac:dyDescent="0.25">
      <c r="B29" t="s">
        <v>128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93CEF-D115-437B-BDFA-1E7FA45E2A5B}">
  <sheetPr>
    <pageSetUpPr fitToPage="1"/>
  </sheetPr>
  <dimension ref="B1:Q107"/>
  <sheetViews>
    <sheetView showGridLines="0" topLeftCell="F90" zoomScale="91" zoomScaleNormal="70" workbookViewId="0">
      <selection activeCell="E6" sqref="E6"/>
    </sheetView>
  </sheetViews>
  <sheetFormatPr defaultColWidth="10.42578125" defaultRowHeight="21.95" customHeight="1" x14ac:dyDescent="0.25"/>
  <cols>
    <col min="1" max="1" width="2.140625" style="6" customWidth="1"/>
    <col min="2" max="2" width="39.85546875" style="15" bestFit="1" customWidth="1"/>
    <col min="3" max="3" width="14.7109375" style="16" bestFit="1" customWidth="1"/>
    <col min="4" max="8" width="15.7109375" style="5" bestFit="1" customWidth="1"/>
    <col min="9" max="9" width="18.5703125" style="5" customWidth="1"/>
    <col min="10" max="15" width="15.7109375" style="5" bestFit="1" customWidth="1"/>
    <col min="16" max="16" width="16.85546875" style="5" bestFit="1" customWidth="1"/>
    <col min="17" max="17" width="1.28515625" style="6" bestFit="1" customWidth="1"/>
    <col min="18" max="16384" width="10.42578125" style="6"/>
  </cols>
  <sheetData>
    <row r="1" spans="2:17" ht="116.25" customHeight="1" thickBot="1" x14ac:dyDescent="0.3">
      <c r="B1" s="1"/>
      <c r="C1" s="2"/>
      <c r="D1" s="3"/>
      <c r="E1" s="3"/>
      <c r="F1" s="3"/>
      <c r="G1" s="3"/>
      <c r="H1" s="4"/>
      <c r="Q1" s="6" t="s">
        <v>0</v>
      </c>
    </row>
    <row r="2" spans="2:17" ht="54" customHeight="1" x14ac:dyDescent="0.2">
      <c r="B2" s="98" t="s">
        <v>1</v>
      </c>
      <c r="C2" s="99"/>
      <c r="D2" s="99"/>
      <c r="E2" s="99"/>
      <c r="F2" s="99"/>
      <c r="G2" s="99"/>
      <c r="H2" s="100"/>
    </row>
    <row r="3" spans="2:17" ht="32.1" customHeight="1" x14ac:dyDescent="0.25">
      <c r="B3" s="7" t="s">
        <v>2</v>
      </c>
      <c r="C3" s="8"/>
      <c r="D3" s="9">
        <v>75000</v>
      </c>
      <c r="F3" s="10" t="s">
        <v>3</v>
      </c>
      <c r="G3" s="11">
        <v>43831</v>
      </c>
      <c r="H3" s="12"/>
      <c r="I3" s="13" t="s">
        <v>4</v>
      </c>
      <c r="K3" s="14">
        <v>50000</v>
      </c>
      <c r="L3" s="12"/>
      <c r="M3" s="12"/>
      <c r="N3" s="12"/>
      <c r="O3" s="12"/>
      <c r="P3" s="12"/>
    </row>
    <row r="4" spans="2:17" ht="21.95" customHeight="1" x14ac:dyDescent="0.25">
      <c r="D4" s="15"/>
      <c r="E4" s="15"/>
      <c r="F4" s="15"/>
      <c r="G4" s="15"/>
      <c r="H4" s="15"/>
      <c r="I4" s="15"/>
      <c r="J4" s="15"/>
      <c r="K4" s="15"/>
      <c r="L4" s="15"/>
      <c r="M4" s="15"/>
      <c r="N4" s="15"/>
      <c r="O4" s="15"/>
      <c r="P4" s="15"/>
    </row>
    <row r="5" spans="2:17" s="21" customFormat="1" ht="32.1" customHeight="1" x14ac:dyDescent="0.25">
      <c r="B5" s="17"/>
      <c r="C5" s="18"/>
      <c r="D5" s="19">
        <f>IF(Start_Date="","",Start_Date)</f>
        <v>43831</v>
      </c>
      <c r="E5" s="20">
        <f>IF(D5="","",DATE(YEAR(D5),MONTH(D5)+1,1))</f>
        <v>43862</v>
      </c>
      <c r="F5" s="20">
        <f t="shared" ref="F5:O5" si="0">IF(E5="","",DATE(YEAR(E5),MONTH(E5)+1,1))</f>
        <v>43891</v>
      </c>
      <c r="G5" s="20">
        <f t="shared" si="0"/>
        <v>43922</v>
      </c>
      <c r="H5" s="20">
        <f t="shared" si="0"/>
        <v>43952</v>
      </c>
      <c r="I5" s="20">
        <f t="shared" si="0"/>
        <v>43983</v>
      </c>
      <c r="J5" s="20">
        <f t="shared" si="0"/>
        <v>44013</v>
      </c>
      <c r="K5" s="20">
        <f t="shared" si="0"/>
        <v>44044</v>
      </c>
      <c r="L5" s="20">
        <f t="shared" si="0"/>
        <v>44075</v>
      </c>
      <c r="M5" s="20">
        <f t="shared" si="0"/>
        <v>44105</v>
      </c>
      <c r="N5" s="20">
        <f t="shared" si="0"/>
        <v>44136</v>
      </c>
      <c r="O5" s="20">
        <f t="shared" si="0"/>
        <v>44166</v>
      </c>
      <c r="P5" s="101" t="s">
        <v>5</v>
      </c>
    </row>
    <row r="6" spans="2:17" ht="32.1" customHeight="1" x14ac:dyDescent="0.25">
      <c r="B6" s="15" t="s">
        <v>6</v>
      </c>
      <c r="D6" s="22">
        <f>D3</f>
        <v>75000</v>
      </c>
      <c r="E6" s="23">
        <f t="shared" ref="E6:O6" si="1">D98</f>
        <v>2574674.9104166673</v>
      </c>
      <c r="F6" s="23">
        <f t="shared" si="1"/>
        <v>2155545.2966666678</v>
      </c>
      <c r="G6" s="23">
        <f t="shared" si="1"/>
        <v>835128.54791666777</v>
      </c>
      <c r="H6" s="23">
        <f t="shared" si="1"/>
        <v>-302776.24583333242</v>
      </c>
      <c r="I6" s="23">
        <f t="shared" si="1"/>
        <v>-907833.94958333252</v>
      </c>
      <c r="J6" s="23">
        <f t="shared" si="1"/>
        <v>-1000828.7058333326</v>
      </c>
      <c r="K6" s="23">
        <f t="shared" si="1"/>
        <v>-536755.75374999945</v>
      </c>
      <c r="L6" s="23">
        <f t="shared" si="1"/>
        <v>-253737.80166666606</v>
      </c>
      <c r="M6" s="23">
        <f t="shared" si="1"/>
        <v>-143044.84958333266</v>
      </c>
      <c r="N6" s="23">
        <f t="shared" si="1"/>
        <v>604293.10250000074</v>
      </c>
      <c r="O6" s="23">
        <f t="shared" si="1"/>
        <v>968671.05458333413</v>
      </c>
      <c r="P6" s="101"/>
    </row>
    <row r="7" spans="2:17" ht="9" customHeight="1" x14ac:dyDescent="0.25"/>
    <row r="8" spans="2:17" ht="21.95" customHeight="1" x14ac:dyDescent="0.25">
      <c r="B8" s="24" t="s">
        <v>7</v>
      </c>
      <c r="C8" s="25" t="s">
        <v>8</v>
      </c>
      <c r="D8" s="26"/>
      <c r="E8" s="26"/>
      <c r="F8" s="26"/>
      <c r="G8" s="26"/>
      <c r="H8" s="26"/>
      <c r="I8" s="27"/>
      <c r="J8" s="26"/>
      <c r="K8" s="26"/>
      <c r="L8" s="26"/>
      <c r="M8" s="26"/>
      <c r="N8" s="26"/>
      <c r="O8" s="26"/>
      <c r="P8" s="26"/>
    </row>
    <row r="9" spans="2:17" ht="9" customHeight="1" x14ac:dyDescent="0.25"/>
    <row r="10" spans="2:17" ht="21.95" customHeight="1" x14ac:dyDescent="0.25">
      <c r="B10" s="15" t="s">
        <v>9</v>
      </c>
      <c r="C10" s="16">
        <v>3010000</v>
      </c>
      <c r="D10" s="28">
        <f>C10*0.5</f>
        <v>1505000</v>
      </c>
      <c r="E10" s="28">
        <f>C10*0.25</f>
        <v>752500</v>
      </c>
      <c r="F10" s="28">
        <v>58000</v>
      </c>
      <c r="G10" s="28">
        <v>43000</v>
      </c>
      <c r="H10" s="28">
        <v>39000</v>
      </c>
      <c r="I10" s="28">
        <v>34000</v>
      </c>
      <c r="J10" s="28">
        <v>26000</v>
      </c>
      <c r="K10" s="28">
        <v>21000</v>
      </c>
      <c r="L10" s="28">
        <v>18000</v>
      </c>
      <c r="M10" s="28">
        <v>15000</v>
      </c>
      <c r="N10" s="28">
        <v>215000</v>
      </c>
      <c r="O10" s="28">
        <v>199000</v>
      </c>
      <c r="P10" s="29">
        <f t="shared" ref="P10:P51" si="2">SUM(D10:O10)</f>
        <v>2925500</v>
      </c>
    </row>
    <row r="11" spans="2:17" ht="21.95" customHeight="1" x14ac:dyDescent="0.25">
      <c r="B11" s="15" t="s">
        <v>10</v>
      </c>
      <c r="C11" s="16">
        <v>560000</v>
      </c>
      <c r="D11" s="30">
        <v>47000</v>
      </c>
      <c r="E11" s="30">
        <v>43200</v>
      </c>
      <c r="F11" s="30">
        <v>41860</v>
      </c>
      <c r="G11" s="30">
        <v>44220</v>
      </c>
      <c r="H11" s="30">
        <v>40300</v>
      </c>
      <c r="I11" s="30">
        <v>38450</v>
      </c>
      <c r="J11" s="30">
        <v>37600</v>
      </c>
      <c r="K11" s="30">
        <v>42450</v>
      </c>
      <c r="L11" s="30">
        <v>44000</v>
      </c>
      <c r="M11" s="30">
        <v>48750</v>
      </c>
      <c r="N11" s="30">
        <v>45900</v>
      </c>
      <c r="O11" s="30">
        <v>44800</v>
      </c>
      <c r="P11" s="29">
        <f t="shared" si="2"/>
        <v>518530</v>
      </c>
    </row>
    <row r="12" spans="2:17" ht="21.95" customHeight="1" x14ac:dyDescent="0.25">
      <c r="B12" s="15" t="s">
        <v>11</v>
      </c>
      <c r="C12" s="16">
        <v>14375</v>
      </c>
      <c r="D12" s="31">
        <v>1200</v>
      </c>
      <c r="E12" s="28">
        <v>1250</v>
      </c>
      <c r="F12" s="28">
        <v>0</v>
      </c>
      <c r="G12" s="28">
        <v>0</v>
      </c>
      <c r="H12" s="28">
        <v>0</v>
      </c>
      <c r="I12" s="28">
        <v>0</v>
      </c>
      <c r="J12" s="28">
        <v>850</v>
      </c>
      <c r="K12" s="28">
        <v>800</v>
      </c>
      <c r="L12" s="28">
        <v>675</v>
      </c>
      <c r="M12" s="28">
        <v>560</v>
      </c>
      <c r="N12" s="28">
        <v>750</v>
      </c>
      <c r="O12" s="28">
        <v>800</v>
      </c>
      <c r="P12" s="29">
        <f t="shared" si="2"/>
        <v>6885</v>
      </c>
    </row>
    <row r="13" spans="2:17" ht="21.95" customHeight="1" x14ac:dyDescent="0.25">
      <c r="B13" s="15" t="s">
        <v>12</v>
      </c>
      <c r="C13" s="16">
        <v>12500</v>
      </c>
      <c r="D13" s="30">
        <f>C13/12</f>
        <v>1041.6666666666667</v>
      </c>
      <c r="E13" s="32">
        <v>800</v>
      </c>
      <c r="F13" s="32">
        <v>275</v>
      </c>
      <c r="G13" s="32">
        <v>225</v>
      </c>
      <c r="H13" s="32">
        <v>300</v>
      </c>
      <c r="I13" s="32">
        <v>350</v>
      </c>
      <c r="J13" s="32">
        <v>600</v>
      </c>
      <c r="K13" s="32">
        <v>1200</v>
      </c>
      <c r="L13" s="32">
        <v>1300</v>
      </c>
      <c r="M13" s="32">
        <v>1400</v>
      </c>
      <c r="N13" s="32">
        <v>1500</v>
      </c>
      <c r="O13" s="32">
        <v>1600</v>
      </c>
      <c r="P13" s="29">
        <f t="shared" si="2"/>
        <v>10591.666666666668</v>
      </c>
    </row>
    <row r="14" spans="2:17" ht="21.95" customHeight="1" x14ac:dyDescent="0.25">
      <c r="B14" s="15" t="s">
        <v>13</v>
      </c>
      <c r="C14" s="16">
        <v>450000</v>
      </c>
      <c r="D14" s="31">
        <f>37500*4</f>
        <v>150000</v>
      </c>
      <c r="E14" s="31"/>
      <c r="F14" s="31"/>
      <c r="G14" s="31">
        <v>150000</v>
      </c>
      <c r="H14" s="31"/>
      <c r="I14" s="31"/>
      <c r="J14" s="31">
        <v>150000</v>
      </c>
      <c r="K14" s="31"/>
      <c r="L14" s="31"/>
      <c r="M14" s="31">
        <v>150000</v>
      </c>
      <c r="N14" s="31"/>
      <c r="O14" s="31"/>
      <c r="P14" s="29">
        <f t="shared" si="2"/>
        <v>600000</v>
      </c>
    </row>
    <row r="15" spans="2:17" ht="21.95" customHeight="1" x14ac:dyDescent="0.25">
      <c r="B15" s="15" t="s">
        <v>14</v>
      </c>
      <c r="C15" s="16">
        <v>325000</v>
      </c>
      <c r="D15" s="30">
        <f>325000/4</f>
        <v>81250</v>
      </c>
      <c r="E15" s="30"/>
      <c r="F15" s="30"/>
      <c r="G15" s="30">
        <v>81250</v>
      </c>
      <c r="H15" s="30"/>
      <c r="I15" s="30"/>
      <c r="J15" s="30">
        <v>81250</v>
      </c>
      <c r="K15" s="30"/>
      <c r="L15" s="30"/>
      <c r="M15" s="30">
        <v>81250</v>
      </c>
      <c r="N15" s="30"/>
      <c r="O15" s="30"/>
      <c r="P15" s="29">
        <f t="shared" si="2"/>
        <v>325000</v>
      </c>
    </row>
    <row r="16" spans="2:17" ht="21.95" customHeight="1" x14ac:dyDescent="0.25">
      <c r="B16" s="15" t="s">
        <v>15</v>
      </c>
      <c r="C16" s="16">
        <v>1956250</v>
      </c>
      <c r="D16" s="31">
        <v>161000</v>
      </c>
      <c r="E16" s="31">
        <v>25000</v>
      </c>
      <c r="F16" s="31">
        <v>18000</v>
      </c>
      <c r="G16" s="31">
        <v>17000</v>
      </c>
      <c r="H16" s="31">
        <v>17000</v>
      </c>
      <c r="I16" s="31">
        <v>96000</v>
      </c>
      <c r="J16" s="31">
        <v>101000</v>
      </c>
      <c r="K16" s="31">
        <v>166890</v>
      </c>
      <c r="L16" s="31">
        <v>152000</v>
      </c>
      <c r="M16" s="31">
        <v>149000</v>
      </c>
      <c r="N16" s="31">
        <v>156360</v>
      </c>
      <c r="O16" s="31">
        <f>C16-SUM(D16:N16)</f>
        <v>897000</v>
      </c>
      <c r="P16" s="29">
        <f t="shared" si="2"/>
        <v>1956250</v>
      </c>
    </row>
    <row r="17" spans="2:16" ht="21.95" customHeight="1" x14ac:dyDescent="0.25">
      <c r="B17" s="15" t="s">
        <v>16</v>
      </c>
      <c r="C17" s="16">
        <v>395000</v>
      </c>
      <c r="D17" s="30">
        <v>30850</v>
      </c>
      <c r="E17" s="30">
        <v>5000</v>
      </c>
      <c r="F17" s="30">
        <v>4000</v>
      </c>
      <c r="G17" s="30">
        <v>3000</v>
      </c>
      <c r="H17" s="30">
        <v>3000</v>
      </c>
      <c r="I17" s="30">
        <v>15800</v>
      </c>
      <c r="J17" s="30">
        <v>21000</v>
      </c>
      <c r="K17" s="30">
        <v>32300</v>
      </c>
      <c r="L17" s="30">
        <v>25770</v>
      </c>
      <c r="M17" s="30">
        <v>22890</v>
      </c>
      <c r="N17" s="30">
        <v>34980</v>
      </c>
      <c r="O17" s="30">
        <v>52890</v>
      </c>
      <c r="P17" s="29">
        <f t="shared" si="2"/>
        <v>251480</v>
      </c>
    </row>
    <row r="18" spans="2:16" ht="21.95" customHeight="1" x14ac:dyDescent="0.25">
      <c r="B18" s="15" t="s">
        <v>17</v>
      </c>
      <c r="C18" s="16">
        <v>403125</v>
      </c>
      <c r="D18" s="31">
        <f>$C$18/12</f>
        <v>33593.75</v>
      </c>
      <c r="E18" s="31">
        <v>7000</v>
      </c>
      <c r="F18" s="31">
        <v>0</v>
      </c>
      <c r="G18" s="31">
        <v>0</v>
      </c>
      <c r="H18" s="31">
        <v>0</v>
      </c>
      <c r="I18" s="31">
        <v>6500</v>
      </c>
      <c r="J18" s="31">
        <v>8900</v>
      </c>
      <c r="K18" s="31">
        <v>9400</v>
      </c>
      <c r="L18" s="31">
        <v>12000</v>
      </c>
      <c r="M18" s="31">
        <v>12500</v>
      </c>
      <c r="N18" s="31">
        <v>13000</v>
      </c>
      <c r="O18" s="31">
        <v>15600</v>
      </c>
      <c r="P18" s="29">
        <f t="shared" si="2"/>
        <v>118493.75</v>
      </c>
    </row>
    <row r="19" spans="2:16" ht="21.95" customHeight="1" x14ac:dyDescent="0.25">
      <c r="B19" s="15" t="s">
        <v>18</v>
      </c>
      <c r="C19" s="16">
        <v>275000</v>
      </c>
      <c r="D19" s="30">
        <v>17650</v>
      </c>
      <c r="E19" s="30">
        <v>2000</v>
      </c>
      <c r="F19" s="30">
        <v>0</v>
      </c>
      <c r="G19" s="30">
        <v>0</v>
      </c>
      <c r="H19" s="30">
        <v>0</v>
      </c>
      <c r="I19" s="30">
        <v>6700</v>
      </c>
      <c r="J19" s="30">
        <v>5700</v>
      </c>
      <c r="K19" s="30">
        <v>5990</v>
      </c>
      <c r="L19" s="30">
        <v>6200</v>
      </c>
      <c r="M19" s="30">
        <v>6850</v>
      </c>
      <c r="N19" s="30">
        <v>7700</v>
      </c>
      <c r="O19" s="30">
        <v>20700</v>
      </c>
      <c r="P19" s="29">
        <f t="shared" si="2"/>
        <v>79490</v>
      </c>
    </row>
    <row r="20" spans="2:16" ht="21.95" customHeight="1" x14ac:dyDescent="0.25">
      <c r="B20" s="15" t="s">
        <v>19</v>
      </c>
      <c r="C20" s="16">
        <v>188000</v>
      </c>
      <c r="D20" s="31">
        <v>5600</v>
      </c>
      <c r="E20" s="31">
        <v>500</v>
      </c>
      <c r="F20" s="31">
        <v>0</v>
      </c>
      <c r="G20" s="31">
        <v>0</v>
      </c>
      <c r="H20" s="31">
        <v>0</v>
      </c>
      <c r="I20" s="31">
        <v>1200</v>
      </c>
      <c r="J20" s="31">
        <v>1200</v>
      </c>
      <c r="K20" s="31">
        <v>2400</v>
      </c>
      <c r="L20" s="31">
        <v>2400</v>
      </c>
      <c r="M20" s="31">
        <v>3480</v>
      </c>
      <c r="N20" s="31">
        <v>4590</v>
      </c>
      <c r="O20" s="31">
        <v>6600</v>
      </c>
      <c r="P20" s="29">
        <f t="shared" si="2"/>
        <v>27970</v>
      </c>
    </row>
    <row r="21" spans="2:16" ht="21.95" customHeight="1" x14ac:dyDescent="0.25">
      <c r="B21" s="15" t="s">
        <v>20</v>
      </c>
      <c r="C21" s="16">
        <v>38400</v>
      </c>
      <c r="D21" s="30">
        <f>$C$21/12</f>
        <v>3200</v>
      </c>
      <c r="E21" s="30">
        <f t="shared" ref="E21:O21" si="3">$C$21/12</f>
        <v>3200</v>
      </c>
      <c r="F21" s="30">
        <f t="shared" si="3"/>
        <v>3200</v>
      </c>
      <c r="G21" s="30">
        <f t="shared" si="3"/>
        <v>3200</v>
      </c>
      <c r="H21" s="30">
        <f t="shared" si="3"/>
        <v>3200</v>
      </c>
      <c r="I21" s="30">
        <f t="shared" si="3"/>
        <v>3200</v>
      </c>
      <c r="J21" s="30">
        <f t="shared" si="3"/>
        <v>3200</v>
      </c>
      <c r="K21" s="30">
        <f t="shared" si="3"/>
        <v>3200</v>
      </c>
      <c r="L21" s="30">
        <f t="shared" si="3"/>
        <v>3200</v>
      </c>
      <c r="M21" s="30">
        <f t="shared" si="3"/>
        <v>3200</v>
      </c>
      <c r="N21" s="30">
        <f t="shared" si="3"/>
        <v>3200</v>
      </c>
      <c r="O21" s="30">
        <f t="shared" si="3"/>
        <v>3200</v>
      </c>
      <c r="P21" s="29">
        <f t="shared" si="2"/>
        <v>38400</v>
      </c>
    </row>
    <row r="22" spans="2:16" ht="21.95" customHeight="1" x14ac:dyDescent="0.25">
      <c r="B22" s="15" t="s">
        <v>21</v>
      </c>
      <c r="C22" s="16">
        <v>143750</v>
      </c>
      <c r="D22" s="31">
        <f>C22*0.75</f>
        <v>107812.5</v>
      </c>
      <c r="E22" s="31">
        <v>200</v>
      </c>
      <c r="F22" s="31">
        <v>125</v>
      </c>
      <c r="G22" s="31">
        <v>300</v>
      </c>
      <c r="H22" s="31">
        <v>250</v>
      </c>
      <c r="I22" s="31">
        <v>800</v>
      </c>
      <c r="J22" s="31">
        <v>650</v>
      </c>
      <c r="K22" s="31">
        <v>225</v>
      </c>
      <c r="L22" s="31">
        <v>60</v>
      </c>
      <c r="M22" s="31">
        <v>180</v>
      </c>
      <c r="N22" s="31">
        <v>260</v>
      </c>
      <c r="O22" s="31">
        <f>C22*0.25</f>
        <v>35937.5</v>
      </c>
      <c r="P22" s="29">
        <f t="shared" si="2"/>
        <v>146800</v>
      </c>
    </row>
    <row r="23" spans="2:16" ht="21.95" customHeight="1" x14ac:dyDescent="0.25">
      <c r="B23" s="15" t="s">
        <v>22</v>
      </c>
      <c r="C23" s="16">
        <v>487500</v>
      </c>
      <c r="D23" s="30"/>
      <c r="E23" s="30"/>
      <c r="F23" s="30"/>
      <c r="G23" s="30"/>
      <c r="H23" s="30"/>
      <c r="I23" s="30"/>
      <c r="J23" s="30"/>
      <c r="K23" s="30"/>
      <c r="L23" s="30"/>
      <c r="M23" s="84">
        <f>C23</f>
        <v>487500</v>
      </c>
      <c r="N23" s="30"/>
      <c r="O23" s="30"/>
      <c r="P23" s="29">
        <f t="shared" si="2"/>
        <v>487500</v>
      </c>
    </row>
    <row r="24" spans="2:16" ht="21.95" customHeight="1" x14ac:dyDescent="0.25">
      <c r="B24" s="15" t="s">
        <v>23</v>
      </c>
      <c r="C24" s="16">
        <v>42600</v>
      </c>
      <c r="D24" s="31">
        <f>42600</f>
        <v>42600</v>
      </c>
      <c r="E24" s="31"/>
      <c r="F24" s="31"/>
      <c r="G24" s="31"/>
      <c r="H24" s="31"/>
      <c r="I24" s="31"/>
      <c r="J24" s="31"/>
      <c r="K24" s="31"/>
      <c r="L24" s="31"/>
      <c r="M24" s="31"/>
      <c r="N24" s="31"/>
      <c r="O24" s="31"/>
      <c r="P24" s="29">
        <f t="shared" si="2"/>
        <v>42600</v>
      </c>
    </row>
    <row r="25" spans="2:16" ht="21.95" customHeight="1" x14ac:dyDescent="0.25">
      <c r="B25" s="15" t="s">
        <v>24</v>
      </c>
      <c r="C25" s="16">
        <v>15000</v>
      </c>
      <c r="D25" s="30">
        <f>$C$25/12</f>
        <v>1250</v>
      </c>
      <c r="E25" s="30">
        <f t="shared" ref="E25:O25" si="4">$C$25/12</f>
        <v>1250</v>
      </c>
      <c r="F25" s="30">
        <f t="shared" si="4"/>
        <v>1250</v>
      </c>
      <c r="G25" s="30">
        <f t="shared" si="4"/>
        <v>1250</v>
      </c>
      <c r="H25" s="30">
        <f t="shared" si="4"/>
        <v>1250</v>
      </c>
      <c r="I25" s="30">
        <f t="shared" si="4"/>
        <v>1250</v>
      </c>
      <c r="J25" s="30">
        <f t="shared" si="4"/>
        <v>1250</v>
      </c>
      <c r="K25" s="30">
        <f t="shared" si="4"/>
        <v>1250</v>
      </c>
      <c r="L25" s="30">
        <f t="shared" si="4"/>
        <v>1250</v>
      </c>
      <c r="M25" s="30">
        <f t="shared" si="4"/>
        <v>1250</v>
      </c>
      <c r="N25" s="30">
        <f t="shared" si="4"/>
        <v>1250</v>
      </c>
      <c r="O25" s="30">
        <f t="shared" si="4"/>
        <v>1250</v>
      </c>
      <c r="P25" s="29">
        <f t="shared" si="2"/>
        <v>15000</v>
      </c>
    </row>
    <row r="26" spans="2:16" ht="21.95" customHeight="1" x14ac:dyDescent="0.25">
      <c r="B26" s="15" t="s">
        <v>112</v>
      </c>
      <c r="C26" s="16">
        <v>275000</v>
      </c>
      <c r="D26" s="31">
        <v>250000</v>
      </c>
      <c r="E26" s="31"/>
      <c r="F26" s="31"/>
      <c r="G26" s="31"/>
      <c r="H26" s="31"/>
      <c r="I26" s="31"/>
      <c r="J26" s="31"/>
      <c r="K26" s="31"/>
      <c r="L26" s="31"/>
      <c r="M26" s="31"/>
      <c r="N26" s="31"/>
      <c r="O26" s="31">
        <v>25000</v>
      </c>
      <c r="P26" s="29">
        <f t="shared" si="2"/>
        <v>275000</v>
      </c>
    </row>
    <row r="27" spans="2:16" ht="21.95" customHeight="1" x14ac:dyDescent="0.25">
      <c r="B27" s="15" t="s">
        <v>25</v>
      </c>
      <c r="C27" s="16">
        <v>143750</v>
      </c>
      <c r="D27" s="30">
        <f>C27*0.75</f>
        <v>107812.5</v>
      </c>
      <c r="E27" s="30">
        <v>200</v>
      </c>
      <c r="F27" s="30">
        <v>200</v>
      </c>
      <c r="G27" s="30">
        <v>200</v>
      </c>
      <c r="H27" s="30">
        <v>200</v>
      </c>
      <c r="I27" s="30">
        <v>200</v>
      </c>
      <c r="J27" s="30">
        <v>200</v>
      </c>
      <c r="K27" s="30">
        <v>200</v>
      </c>
      <c r="L27" s="30">
        <v>200</v>
      </c>
      <c r="M27" s="30">
        <v>200</v>
      </c>
      <c r="N27" s="30">
        <v>200</v>
      </c>
      <c r="O27" s="30">
        <f>C27*0.25</f>
        <v>35937.5</v>
      </c>
      <c r="P27" s="29">
        <f t="shared" si="2"/>
        <v>145750</v>
      </c>
    </row>
    <row r="28" spans="2:16" ht="21.95" customHeight="1" x14ac:dyDescent="0.25">
      <c r="B28" s="15" t="s">
        <v>26</v>
      </c>
      <c r="C28" s="16">
        <v>63000</v>
      </c>
      <c r="D28" s="31">
        <f>$C$28/12</f>
        <v>5250</v>
      </c>
      <c r="E28" s="31">
        <f t="shared" ref="E28:O28" si="5">$C$28/12</f>
        <v>5250</v>
      </c>
      <c r="F28" s="31">
        <f t="shared" si="5"/>
        <v>5250</v>
      </c>
      <c r="G28" s="31">
        <f t="shared" si="5"/>
        <v>5250</v>
      </c>
      <c r="H28" s="31">
        <f t="shared" si="5"/>
        <v>5250</v>
      </c>
      <c r="I28" s="31">
        <f t="shared" si="5"/>
        <v>5250</v>
      </c>
      <c r="J28" s="31">
        <f t="shared" si="5"/>
        <v>5250</v>
      </c>
      <c r="K28" s="31">
        <f t="shared" si="5"/>
        <v>5250</v>
      </c>
      <c r="L28" s="31">
        <f t="shared" si="5"/>
        <v>5250</v>
      </c>
      <c r="M28" s="31">
        <f t="shared" si="5"/>
        <v>5250</v>
      </c>
      <c r="N28" s="31">
        <f t="shared" si="5"/>
        <v>5250</v>
      </c>
      <c r="O28" s="31">
        <f t="shared" si="5"/>
        <v>5250</v>
      </c>
      <c r="P28" s="29">
        <f t="shared" si="2"/>
        <v>63000</v>
      </c>
    </row>
    <row r="29" spans="2:16" ht="21.95" customHeight="1" x14ac:dyDescent="0.25">
      <c r="B29" s="15" t="s">
        <v>27</v>
      </c>
      <c r="C29" s="16">
        <v>200000</v>
      </c>
      <c r="D29" s="30">
        <v>25000</v>
      </c>
      <c r="E29" s="30">
        <v>1200</v>
      </c>
      <c r="F29" s="30">
        <v>29500</v>
      </c>
      <c r="G29" s="30">
        <v>4400</v>
      </c>
      <c r="H29" s="30">
        <v>39000</v>
      </c>
      <c r="I29" s="30">
        <v>32000</v>
      </c>
      <c r="J29" s="30">
        <v>16500</v>
      </c>
      <c r="K29" s="30">
        <v>23700</v>
      </c>
      <c r="L29" s="30">
        <v>3200</v>
      </c>
      <c r="M29" s="30">
        <v>18700</v>
      </c>
      <c r="N29" s="30">
        <v>14900</v>
      </c>
      <c r="O29" s="30">
        <v>2100</v>
      </c>
      <c r="P29" s="29">
        <f t="shared" si="2"/>
        <v>210200</v>
      </c>
    </row>
    <row r="30" spans="2:16" ht="21.95" customHeight="1" x14ac:dyDescent="0.25">
      <c r="B30" s="15" t="s">
        <v>28</v>
      </c>
      <c r="C30" s="16">
        <v>67200</v>
      </c>
      <c r="D30" s="31">
        <f>$C$30/12</f>
        <v>5600</v>
      </c>
      <c r="E30" s="31">
        <f t="shared" ref="E30:O30" si="6">$C$30/12</f>
        <v>5600</v>
      </c>
      <c r="F30" s="31">
        <f t="shared" si="6"/>
        <v>5600</v>
      </c>
      <c r="G30" s="31">
        <f t="shared" si="6"/>
        <v>5600</v>
      </c>
      <c r="H30" s="31">
        <f t="shared" si="6"/>
        <v>5600</v>
      </c>
      <c r="I30" s="31">
        <f t="shared" si="6"/>
        <v>5600</v>
      </c>
      <c r="J30" s="31">
        <f t="shared" si="6"/>
        <v>5600</v>
      </c>
      <c r="K30" s="31">
        <f t="shared" si="6"/>
        <v>5600</v>
      </c>
      <c r="L30" s="31">
        <f t="shared" si="6"/>
        <v>5600</v>
      </c>
      <c r="M30" s="31">
        <f t="shared" si="6"/>
        <v>5600</v>
      </c>
      <c r="N30" s="31">
        <f t="shared" si="6"/>
        <v>5600</v>
      </c>
      <c r="O30" s="31">
        <f t="shared" si="6"/>
        <v>5600</v>
      </c>
      <c r="P30" s="29">
        <f t="shared" si="2"/>
        <v>67200</v>
      </c>
    </row>
    <row r="31" spans="2:16" ht="21.95" customHeight="1" x14ac:dyDescent="0.25">
      <c r="B31" s="15" t="s">
        <v>29</v>
      </c>
      <c r="C31" s="16">
        <v>49375</v>
      </c>
      <c r="D31" s="30">
        <f>$C$31/12</f>
        <v>4114.583333333333</v>
      </c>
      <c r="E31" s="30"/>
      <c r="F31" s="30"/>
      <c r="G31" s="30"/>
      <c r="H31" s="30"/>
      <c r="I31" s="30">
        <v>4500</v>
      </c>
      <c r="J31" s="30">
        <v>4300</v>
      </c>
      <c r="K31" s="30">
        <v>4200</v>
      </c>
      <c r="L31" s="30">
        <v>4100</v>
      </c>
      <c r="M31" s="30">
        <v>5000</v>
      </c>
      <c r="N31" s="30">
        <v>5400</v>
      </c>
      <c r="O31" s="30">
        <v>14870</v>
      </c>
      <c r="P31" s="29">
        <f t="shared" si="2"/>
        <v>46484.583333333328</v>
      </c>
    </row>
    <row r="32" spans="2:16" ht="21.95" customHeight="1" x14ac:dyDescent="0.25">
      <c r="B32" s="15" t="s">
        <v>30</v>
      </c>
      <c r="C32" s="16">
        <v>16500</v>
      </c>
      <c r="D32" s="31">
        <f>$C$32/12</f>
        <v>1375</v>
      </c>
      <c r="E32" s="31"/>
      <c r="F32" s="31"/>
      <c r="G32" s="31"/>
      <c r="H32" s="31"/>
      <c r="I32" s="31"/>
      <c r="J32" s="31">
        <v>8100</v>
      </c>
      <c r="K32" s="31">
        <v>1300</v>
      </c>
      <c r="L32" s="31">
        <v>1260</v>
      </c>
      <c r="M32" s="31">
        <v>1180</v>
      </c>
      <c r="N32" s="31">
        <v>2450</v>
      </c>
      <c r="O32" s="31">
        <v>1870</v>
      </c>
      <c r="P32" s="29">
        <f t="shared" si="2"/>
        <v>17535</v>
      </c>
    </row>
    <row r="33" spans="2:16" ht="21.95" customHeight="1" x14ac:dyDescent="0.25">
      <c r="B33" s="15" t="s">
        <v>31</v>
      </c>
      <c r="C33" s="16">
        <v>325000</v>
      </c>
      <c r="D33" s="30">
        <f>$C$33/12</f>
        <v>27083.333333333332</v>
      </c>
      <c r="E33" s="30">
        <f t="shared" ref="E33:O33" si="7">$C$33/12</f>
        <v>27083.333333333332</v>
      </c>
      <c r="F33" s="30">
        <f t="shared" si="7"/>
        <v>27083.333333333332</v>
      </c>
      <c r="G33" s="30">
        <f t="shared" si="7"/>
        <v>27083.333333333332</v>
      </c>
      <c r="H33" s="30">
        <f t="shared" si="7"/>
        <v>27083.333333333332</v>
      </c>
      <c r="I33" s="30">
        <f t="shared" si="7"/>
        <v>27083.333333333332</v>
      </c>
      <c r="J33" s="30">
        <f t="shared" si="7"/>
        <v>27083.333333333332</v>
      </c>
      <c r="K33" s="30">
        <f t="shared" si="7"/>
        <v>27083.333333333332</v>
      </c>
      <c r="L33" s="30">
        <f t="shared" si="7"/>
        <v>27083.333333333332</v>
      </c>
      <c r="M33" s="30">
        <f t="shared" si="7"/>
        <v>27083.333333333332</v>
      </c>
      <c r="N33" s="30">
        <f t="shared" si="7"/>
        <v>27083.333333333332</v>
      </c>
      <c r="O33" s="30">
        <f t="shared" si="7"/>
        <v>27083.333333333332</v>
      </c>
      <c r="P33" s="29">
        <f t="shared" si="2"/>
        <v>325000</v>
      </c>
    </row>
    <row r="34" spans="2:16" ht="21.95" customHeight="1" x14ac:dyDescent="0.25">
      <c r="B34" s="15" t="s">
        <v>113</v>
      </c>
      <c r="C34" s="16">
        <v>123000</v>
      </c>
      <c r="D34" s="31">
        <f>$C$34/12</f>
        <v>10250</v>
      </c>
      <c r="E34" s="31">
        <v>8300</v>
      </c>
      <c r="F34" s="31">
        <v>5400</v>
      </c>
      <c r="G34" s="31">
        <v>3200</v>
      </c>
      <c r="H34" s="31">
        <v>8700</v>
      </c>
      <c r="I34" s="31">
        <v>8800</v>
      </c>
      <c r="J34" s="31">
        <v>9870</v>
      </c>
      <c r="K34" s="31">
        <v>11670</v>
      </c>
      <c r="L34" s="31">
        <v>13980</v>
      </c>
      <c r="M34" s="31">
        <v>14555</v>
      </c>
      <c r="N34" s="31">
        <v>12995</v>
      </c>
      <c r="O34" s="31">
        <v>13790</v>
      </c>
      <c r="P34" s="29">
        <f t="shared" si="2"/>
        <v>121510</v>
      </c>
    </row>
    <row r="35" spans="2:16" ht="21.95" customHeight="1" x14ac:dyDescent="0.25">
      <c r="B35" s="15" t="s">
        <v>32</v>
      </c>
      <c r="C35" s="16">
        <v>233285</v>
      </c>
      <c r="D35" s="30">
        <f>$C$35/12</f>
        <v>19440.416666666668</v>
      </c>
      <c r="E35" s="30"/>
      <c r="F35" s="30"/>
      <c r="G35" s="30"/>
      <c r="H35" s="30"/>
      <c r="I35" s="30">
        <v>4200</v>
      </c>
      <c r="J35" s="30">
        <v>4400</v>
      </c>
      <c r="K35" s="30">
        <v>6700</v>
      </c>
      <c r="L35" s="30">
        <v>6800</v>
      </c>
      <c r="M35" s="30">
        <v>7200</v>
      </c>
      <c r="N35" s="30">
        <v>8900</v>
      </c>
      <c r="O35" s="30">
        <v>15600</v>
      </c>
      <c r="P35" s="29">
        <f t="shared" si="2"/>
        <v>73240.416666666672</v>
      </c>
    </row>
    <row r="36" spans="2:16" ht="21.95" customHeight="1" x14ac:dyDescent="0.25">
      <c r="B36" s="15" t="s">
        <v>33</v>
      </c>
      <c r="C36" s="16">
        <v>48000</v>
      </c>
      <c r="D36" s="31">
        <f>$C$36/12</f>
        <v>4000</v>
      </c>
      <c r="E36" s="31">
        <f t="shared" ref="E36:O36" si="8">$C$36/12</f>
        <v>4000</v>
      </c>
      <c r="F36" s="31">
        <f t="shared" si="8"/>
        <v>4000</v>
      </c>
      <c r="G36" s="31">
        <f t="shared" si="8"/>
        <v>4000</v>
      </c>
      <c r="H36" s="31">
        <f t="shared" si="8"/>
        <v>4000</v>
      </c>
      <c r="I36" s="31">
        <f t="shared" si="8"/>
        <v>4000</v>
      </c>
      <c r="J36" s="31">
        <f t="shared" si="8"/>
        <v>4000</v>
      </c>
      <c r="K36" s="31">
        <f t="shared" si="8"/>
        <v>4000</v>
      </c>
      <c r="L36" s="31">
        <f t="shared" si="8"/>
        <v>4000</v>
      </c>
      <c r="M36" s="31">
        <f t="shared" si="8"/>
        <v>4000</v>
      </c>
      <c r="N36" s="31">
        <f t="shared" si="8"/>
        <v>4000</v>
      </c>
      <c r="O36" s="31">
        <f t="shared" si="8"/>
        <v>4000</v>
      </c>
      <c r="P36" s="29">
        <f t="shared" si="2"/>
        <v>48000</v>
      </c>
    </row>
    <row r="37" spans="2:16" ht="21.95" customHeight="1" x14ac:dyDescent="0.25">
      <c r="B37" s="15" t="s">
        <v>34</v>
      </c>
      <c r="C37" s="16">
        <v>246875</v>
      </c>
      <c r="D37" s="30">
        <f>$C$37/12</f>
        <v>20572.916666666668</v>
      </c>
      <c r="E37" s="30"/>
      <c r="F37" s="30"/>
      <c r="G37" s="30"/>
      <c r="H37" s="30">
        <v>4500</v>
      </c>
      <c r="I37" s="30">
        <v>16000</v>
      </c>
      <c r="J37" s="30">
        <v>18000</v>
      </c>
      <c r="K37" s="30">
        <v>17650</v>
      </c>
      <c r="L37" s="30">
        <v>16775</v>
      </c>
      <c r="M37" s="30">
        <v>19880</v>
      </c>
      <c r="N37" s="30">
        <v>17650</v>
      </c>
      <c r="O37" s="30">
        <v>12300</v>
      </c>
      <c r="P37" s="29">
        <f t="shared" si="2"/>
        <v>143327.91666666669</v>
      </c>
    </row>
    <row r="38" spans="2:16" ht="21.95" customHeight="1" x14ac:dyDescent="0.25">
      <c r="B38" s="15" t="s">
        <v>35</v>
      </c>
      <c r="C38" s="16">
        <v>26850</v>
      </c>
      <c r="D38" s="31">
        <f>$C$38/12</f>
        <v>2237.5</v>
      </c>
      <c r="E38" s="31">
        <v>557</v>
      </c>
      <c r="F38" s="31">
        <v>557</v>
      </c>
      <c r="G38" s="31">
        <v>557</v>
      </c>
      <c r="H38" s="31">
        <v>557</v>
      </c>
      <c r="I38" s="31">
        <v>557</v>
      </c>
      <c r="J38" s="31">
        <v>557</v>
      </c>
      <c r="K38" s="31">
        <v>557</v>
      </c>
      <c r="L38" s="31">
        <v>557</v>
      </c>
      <c r="M38" s="31">
        <v>557</v>
      </c>
      <c r="N38" s="31">
        <v>557</v>
      </c>
      <c r="O38" s="31">
        <v>557</v>
      </c>
      <c r="P38" s="29">
        <f t="shared" si="2"/>
        <v>8364.5</v>
      </c>
    </row>
    <row r="39" spans="2:16" ht="21.95" customHeight="1" x14ac:dyDescent="0.25">
      <c r="B39" s="15" t="s">
        <v>36</v>
      </c>
      <c r="C39" s="16">
        <v>38400</v>
      </c>
      <c r="D39" s="30">
        <f>$C$39/12</f>
        <v>3200</v>
      </c>
      <c r="E39" s="30">
        <f t="shared" ref="E39:O39" si="9">$C$39/12</f>
        <v>3200</v>
      </c>
      <c r="F39" s="30">
        <f t="shared" si="9"/>
        <v>3200</v>
      </c>
      <c r="G39" s="30">
        <f t="shared" si="9"/>
        <v>3200</v>
      </c>
      <c r="H39" s="30">
        <f t="shared" si="9"/>
        <v>3200</v>
      </c>
      <c r="I39" s="30">
        <f t="shared" si="9"/>
        <v>3200</v>
      </c>
      <c r="J39" s="30">
        <f t="shared" si="9"/>
        <v>3200</v>
      </c>
      <c r="K39" s="30">
        <f t="shared" si="9"/>
        <v>3200</v>
      </c>
      <c r="L39" s="30">
        <f t="shared" si="9"/>
        <v>3200</v>
      </c>
      <c r="M39" s="30">
        <f t="shared" si="9"/>
        <v>3200</v>
      </c>
      <c r="N39" s="30">
        <f t="shared" si="9"/>
        <v>3200</v>
      </c>
      <c r="O39" s="30">
        <f t="shared" si="9"/>
        <v>3200</v>
      </c>
      <c r="P39" s="29">
        <f t="shared" si="2"/>
        <v>38400</v>
      </c>
    </row>
    <row r="40" spans="2:16" ht="21.95" customHeight="1" x14ac:dyDescent="0.25">
      <c r="B40" s="15" t="s">
        <v>37</v>
      </c>
      <c r="C40" s="16">
        <v>119000</v>
      </c>
      <c r="D40" s="31"/>
      <c r="E40" s="31"/>
      <c r="F40" s="31"/>
      <c r="G40" s="31"/>
      <c r="H40" s="31"/>
      <c r="I40" s="31">
        <v>54500</v>
      </c>
      <c r="J40" s="31"/>
      <c r="K40" s="31"/>
      <c r="L40" s="31">
        <v>62000</v>
      </c>
      <c r="M40" s="31"/>
      <c r="N40" s="31"/>
      <c r="O40" s="31"/>
      <c r="P40" s="29">
        <f t="shared" si="2"/>
        <v>116500</v>
      </c>
    </row>
    <row r="41" spans="2:16" ht="21.95" customHeight="1" x14ac:dyDescent="0.25">
      <c r="B41" s="33" t="s">
        <v>38</v>
      </c>
      <c r="C41" s="85">
        <v>-16000</v>
      </c>
      <c r="D41" s="30">
        <v>-1100</v>
      </c>
      <c r="E41" s="30">
        <v>-1200</v>
      </c>
      <c r="F41" s="30">
        <v>-1400</v>
      </c>
      <c r="G41" s="30"/>
      <c r="H41" s="30"/>
      <c r="I41" s="30">
        <v>-2200</v>
      </c>
      <c r="J41" s="30">
        <v>-1100</v>
      </c>
      <c r="K41" s="30">
        <v>-1350</v>
      </c>
      <c r="L41" s="30"/>
      <c r="M41" s="30"/>
      <c r="N41" s="30">
        <v>-1450</v>
      </c>
      <c r="O41" s="30">
        <v>-2100</v>
      </c>
      <c r="P41" s="29">
        <f t="shared" si="2"/>
        <v>-11900</v>
      </c>
    </row>
    <row r="42" spans="2:16" s="38" customFormat="1" ht="21.95" customHeight="1" x14ac:dyDescent="0.25">
      <c r="B42" s="34" t="s">
        <v>39</v>
      </c>
      <c r="C42" s="35"/>
      <c r="D42" s="36">
        <f t="shared" ref="D42:O42" si="10">SUM(D10:D41)</f>
        <v>2673884.166666667</v>
      </c>
      <c r="E42" s="36">
        <f t="shared" si="10"/>
        <v>896090.33333333337</v>
      </c>
      <c r="F42" s="36">
        <f t="shared" si="10"/>
        <v>206100.33333333334</v>
      </c>
      <c r="G42" s="36">
        <f t="shared" si="10"/>
        <v>396935.33333333331</v>
      </c>
      <c r="H42" s="36">
        <f t="shared" si="10"/>
        <v>202390.33333333334</v>
      </c>
      <c r="I42" s="36">
        <f t="shared" si="10"/>
        <v>367940.33333333331</v>
      </c>
      <c r="J42" s="36">
        <f t="shared" si="10"/>
        <v>545160.33333333326</v>
      </c>
      <c r="K42" s="36">
        <f t="shared" si="10"/>
        <v>396865.33333333331</v>
      </c>
      <c r="L42" s="36">
        <f t="shared" si="10"/>
        <v>420860.33333333331</v>
      </c>
      <c r="M42" s="36">
        <f t="shared" si="10"/>
        <v>1096215.3333333335</v>
      </c>
      <c r="N42" s="36">
        <f t="shared" si="10"/>
        <v>591225.33333333337</v>
      </c>
      <c r="O42" s="36">
        <f t="shared" si="10"/>
        <v>1444435.3333333333</v>
      </c>
      <c r="P42" s="37">
        <f t="shared" si="2"/>
        <v>9238102.8333333321</v>
      </c>
    </row>
    <row r="43" spans="2:16" s="38" customFormat="1" ht="21.95" customHeight="1" x14ac:dyDescent="0.25">
      <c r="B43" s="34"/>
      <c r="C43" s="35"/>
      <c r="D43" s="36"/>
      <c r="E43" s="36"/>
      <c r="F43" s="36"/>
      <c r="G43" s="36"/>
      <c r="H43" s="36"/>
      <c r="I43" s="36"/>
      <c r="J43" s="36"/>
      <c r="K43" s="36"/>
      <c r="L43" s="36"/>
      <c r="M43" s="36"/>
      <c r="N43" s="36"/>
      <c r="O43" s="36"/>
      <c r="P43" s="37"/>
    </row>
    <row r="44" spans="2:16" ht="21.95" customHeight="1" x14ac:dyDescent="0.25">
      <c r="B44" s="15" t="s">
        <v>40</v>
      </c>
      <c r="C44" s="16">
        <v>151000</v>
      </c>
      <c r="D44" s="32">
        <f>C44/12</f>
        <v>12583.333333333334</v>
      </c>
      <c r="E44" s="32">
        <v>6500</v>
      </c>
      <c r="F44" s="32">
        <v>1200</v>
      </c>
      <c r="G44" s="32">
        <v>990</v>
      </c>
      <c r="H44" s="32">
        <v>9980</v>
      </c>
      <c r="I44" s="32">
        <v>15000</v>
      </c>
      <c r="J44" s="32">
        <v>13850</v>
      </c>
      <c r="K44" s="32">
        <v>12500</v>
      </c>
      <c r="L44" s="32">
        <v>12390</v>
      </c>
      <c r="M44" s="32">
        <v>11880</v>
      </c>
      <c r="N44" s="32">
        <v>13650</v>
      </c>
      <c r="O44" s="32">
        <v>8900</v>
      </c>
      <c r="P44" s="39">
        <f t="shared" si="2"/>
        <v>119423.33333333334</v>
      </c>
    </row>
    <row r="45" spans="2:16" ht="21.95" customHeight="1" x14ac:dyDescent="0.25">
      <c r="B45" s="15" t="s">
        <v>41</v>
      </c>
      <c r="C45" s="16">
        <v>2186000</v>
      </c>
      <c r="D45" s="31">
        <f>C45/12</f>
        <v>182166.66666666666</v>
      </c>
      <c r="E45" s="31">
        <v>66700</v>
      </c>
      <c r="F45" s="31">
        <v>23000</v>
      </c>
      <c r="G45" s="31">
        <v>19500</v>
      </c>
      <c r="H45" s="31">
        <v>48000</v>
      </c>
      <c r="I45" s="31">
        <v>50000</v>
      </c>
      <c r="J45" s="31">
        <v>186000</v>
      </c>
      <c r="K45" s="31">
        <v>190000</v>
      </c>
      <c r="L45" s="31">
        <v>196000</v>
      </c>
      <c r="M45" s="31">
        <v>181000</v>
      </c>
      <c r="N45" s="31">
        <v>126000</v>
      </c>
      <c r="O45" s="31">
        <v>143000</v>
      </c>
      <c r="P45" s="39">
        <f t="shared" si="2"/>
        <v>1411366.6666666665</v>
      </c>
    </row>
    <row r="46" spans="2:16" ht="21.95" customHeight="1" x14ac:dyDescent="0.25">
      <c r="B46" s="15" t="s">
        <v>42</v>
      </c>
      <c r="C46" s="16">
        <v>1985750</v>
      </c>
      <c r="D46" s="32">
        <f>C46/12</f>
        <v>165479.16666666666</v>
      </c>
      <c r="E46" s="32">
        <v>87000</v>
      </c>
      <c r="F46" s="32">
        <v>43000</v>
      </c>
      <c r="G46" s="32">
        <v>42000</v>
      </c>
      <c r="H46" s="32">
        <v>46000</v>
      </c>
      <c r="I46" s="32">
        <v>52000</v>
      </c>
      <c r="J46" s="32">
        <v>190500</v>
      </c>
      <c r="K46" s="32">
        <v>147000</v>
      </c>
      <c r="L46" s="32">
        <v>166000</v>
      </c>
      <c r="M46" s="32">
        <v>188000</v>
      </c>
      <c r="N46" s="32">
        <v>176000</v>
      </c>
      <c r="O46" s="32">
        <v>203400</v>
      </c>
      <c r="P46" s="39">
        <f t="shared" si="2"/>
        <v>1506379.1666666665</v>
      </c>
    </row>
    <row r="47" spans="2:16" ht="21.95" customHeight="1" x14ac:dyDescent="0.25">
      <c r="B47" s="15" t="s">
        <v>43</v>
      </c>
      <c r="C47" s="16">
        <v>541350</v>
      </c>
      <c r="D47" s="31">
        <f>C47/12</f>
        <v>45112.5</v>
      </c>
      <c r="E47" s="31">
        <v>26000</v>
      </c>
      <c r="F47" s="31">
        <v>21000</v>
      </c>
      <c r="G47" s="31">
        <v>19500</v>
      </c>
      <c r="H47" s="31">
        <v>55000</v>
      </c>
      <c r="I47" s="31">
        <v>58000</v>
      </c>
      <c r="J47" s="31">
        <v>62500</v>
      </c>
      <c r="K47" s="31">
        <v>39560</v>
      </c>
      <c r="L47" s="31">
        <v>40780</v>
      </c>
      <c r="M47" s="31">
        <v>41660</v>
      </c>
      <c r="N47" s="31">
        <v>47890</v>
      </c>
      <c r="O47" s="31">
        <v>52900</v>
      </c>
      <c r="P47" s="39">
        <f t="shared" si="2"/>
        <v>509902.5</v>
      </c>
    </row>
    <row r="48" spans="2:16" ht="21.95" customHeight="1" x14ac:dyDescent="0.25">
      <c r="B48" s="15" t="s">
        <v>44</v>
      </c>
      <c r="C48" s="16">
        <v>10178540</v>
      </c>
      <c r="D48" s="30">
        <v>956000</v>
      </c>
      <c r="E48" s="30">
        <v>200000</v>
      </c>
      <c r="F48" s="30">
        <v>150000</v>
      </c>
      <c r="G48" s="30">
        <v>97000</v>
      </c>
      <c r="H48" s="30">
        <v>701800</v>
      </c>
      <c r="I48" s="30">
        <v>998000</v>
      </c>
      <c r="J48" s="30">
        <v>1001000</v>
      </c>
      <c r="K48" s="30">
        <v>999800</v>
      </c>
      <c r="L48" s="30">
        <v>870000</v>
      </c>
      <c r="M48" s="30">
        <v>832000</v>
      </c>
      <c r="N48" s="30">
        <v>1003560</v>
      </c>
      <c r="O48" s="30">
        <v>1181000</v>
      </c>
      <c r="P48" s="39">
        <f t="shared" si="2"/>
        <v>8990160</v>
      </c>
    </row>
    <row r="49" spans="2:16" ht="21.95" customHeight="1" x14ac:dyDescent="0.25">
      <c r="B49" s="15" t="s">
        <v>45</v>
      </c>
      <c r="C49" s="16">
        <v>2167885</v>
      </c>
      <c r="D49" s="31">
        <f>C49/12</f>
        <v>180657.08333333334</v>
      </c>
      <c r="E49" s="31">
        <v>44000</v>
      </c>
      <c r="F49" s="31">
        <v>22000</v>
      </c>
      <c r="G49" s="31">
        <v>34000</v>
      </c>
      <c r="H49" s="31">
        <v>101000</v>
      </c>
      <c r="I49" s="31">
        <v>120000</v>
      </c>
      <c r="J49" s="31">
        <v>195000</v>
      </c>
      <c r="K49" s="31">
        <v>201600</v>
      </c>
      <c r="L49" s="31">
        <v>170400</v>
      </c>
      <c r="M49" s="31">
        <v>166000</v>
      </c>
      <c r="N49" s="31">
        <v>178400</v>
      </c>
      <c r="O49" s="31">
        <v>169000</v>
      </c>
      <c r="P49" s="39">
        <f t="shared" si="2"/>
        <v>1582057.0833333335</v>
      </c>
    </row>
    <row r="50" spans="2:16" ht="21.95" customHeight="1" x14ac:dyDescent="0.25">
      <c r="B50" s="15" t="s">
        <v>46</v>
      </c>
      <c r="C50" s="16">
        <v>141320</v>
      </c>
      <c r="D50" s="32">
        <v>14000</v>
      </c>
      <c r="E50" s="32">
        <v>6500</v>
      </c>
      <c r="F50" s="32">
        <v>1100</v>
      </c>
      <c r="G50" s="32">
        <v>990</v>
      </c>
      <c r="H50" s="32">
        <v>1200</v>
      </c>
      <c r="I50" s="32">
        <v>5200</v>
      </c>
      <c r="J50" s="32">
        <v>11430</v>
      </c>
      <c r="K50" s="32">
        <v>16560</v>
      </c>
      <c r="L50" s="32">
        <v>16000</v>
      </c>
      <c r="M50" s="32">
        <v>17500</v>
      </c>
      <c r="N50" s="32">
        <v>16990</v>
      </c>
      <c r="O50" s="32">
        <v>17100</v>
      </c>
      <c r="P50" s="39">
        <f t="shared" si="2"/>
        <v>124570</v>
      </c>
    </row>
    <row r="51" spans="2:16" s="38" customFormat="1" ht="21.95" customHeight="1" x14ac:dyDescent="0.25">
      <c r="B51" s="34" t="s">
        <v>47</v>
      </c>
      <c r="C51" s="35"/>
      <c r="D51" s="40">
        <f>SUM(D44:D50)</f>
        <v>1555998.7499999998</v>
      </c>
      <c r="E51" s="40">
        <f t="shared" ref="E51:O51" si="11">SUM(E44:E50)</f>
        <v>436700</v>
      </c>
      <c r="F51" s="40">
        <f t="shared" si="11"/>
        <v>261300</v>
      </c>
      <c r="G51" s="40">
        <f t="shared" si="11"/>
        <v>213980</v>
      </c>
      <c r="H51" s="40">
        <f t="shared" si="11"/>
        <v>962980</v>
      </c>
      <c r="I51" s="40">
        <f t="shared" si="11"/>
        <v>1298200</v>
      </c>
      <c r="J51" s="40">
        <f t="shared" si="11"/>
        <v>1660280</v>
      </c>
      <c r="K51" s="40">
        <f t="shared" si="11"/>
        <v>1607020</v>
      </c>
      <c r="L51" s="40">
        <f t="shared" si="11"/>
        <v>1471570</v>
      </c>
      <c r="M51" s="40">
        <f t="shared" si="11"/>
        <v>1438040</v>
      </c>
      <c r="N51" s="40">
        <f t="shared" si="11"/>
        <v>1562490</v>
      </c>
      <c r="O51" s="40">
        <f t="shared" si="11"/>
        <v>1775300</v>
      </c>
      <c r="P51" s="37">
        <f t="shared" si="2"/>
        <v>14243858.75</v>
      </c>
    </row>
    <row r="52" spans="2:16" ht="32.1" customHeight="1" x14ac:dyDescent="0.25">
      <c r="B52" s="41" t="s">
        <v>48</v>
      </c>
      <c r="C52" s="42"/>
      <c r="D52" s="43">
        <f>D42+D51</f>
        <v>4229882.916666667</v>
      </c>
      <c r="E52" s="43">
        <f t="shared" ref="E52:O52" si="12">E42+E51</f>
        <v>1332790.3333333335</v>
      </c>
      <c r="F52" s="43">
        <f t="shared" si="12"/>
        <v>467400.33333333337</v>
      </c>
      <c r="G52" s="43">
        <f t="shared" si="12"/>
        <v>610915.33333333326</v>
      </c>
      <c r="H52" s="43">
        <f t="shared" si="12"/>
        <v>1165370.3333333333</v>
      </c>
      <c r="I52" s="43">
        <f t="shared" si="12"/>
        <v>1666140.3333333333</v>
      </c>
      <c r="J52" s="43">
        <f t="shared" si="12"/>
        <v>2205440.333333333</v>
      </c>
      <c r="K52" s="43">
        <f t="shared" si="12"/>
        <v>2003885.3333333333</v>
      </c>
      <c r="L52" s="43">
        <f t="shared" si="12"/>
        <v>1892430.3333333333</v>
      </c>
      <c r="M52" s="43">
        <f t="shared" si="12"/>
        <v>2534255.3333333335</v>
      </c>
      <c r="N52" s="43">
        <f t="shared" si="12"/>
        <v>2153715.3333333335</v>
      </c>
      <c r="O52" s="43">
        <f t="shared" si="12"/>
        <v>3219735.333333333</v>
      </c>
      <c r="P52" s="44">
        <f>P42+P51</f>
        <v>23481961.583333332</v>
      </c>
    </row>
    <row r="53" spans="2:16" ht="32.1" customHeight="1" x14ac:dyDescent="0.25">
      <c r="B53" s="41" t="s">
        <v>49</v>
      </c>
      <c r="C53" s="42"/>
      <c r="D53" s="45">
        <f t="shared" ref="D53:O53" si="13">(D6+D52)</f>
        <v>4304882.916666667</v>
      </c>
      <c r="E53" s="46">
        <f t="shared" si="13"/>
        <v>3907465.2437500008</v>
      </c>
      <c r="F53" s="46">
        <f t="shared" si="13"/>
        <v>2622945.6300000013</v>
      </c>
      <c r="G53" s="46">
        <f t="shared" si="13"/>
        <v>1446043.881250001</v>
      </c>
      <c r="H53" s="46">
        <f t="shared" si="13"/>
        <v>862594.08750000084</v>
      </c>
      <c r="I53" s="46">
        <f t="shared" si="13"/>
        <v>758306.38375000074</v>
      </c>
      <c r="J53" s="46">
        <f t="shared" si="13"/>
        <v>1204611.6275000004</v>
      </c>
      <c r="K53" s="46">
        <f t="shared" si="13"/>
        <v>1467129.5795833338</v>
      </c>
      <c r="L53" s="46">
        <f t="shared" si="13"/>
        <v>1638692.5316666672</v>
      </c>
      <c r="M53" s="46">
        <f t="shared" si="13"/>
        <v>2391210.4837500006</v>
      </c>
      <c r="N53" s="46">
        <f t="shared" si="13"/>
        <v>2758008.435833334</v>
      </c>
      <c r="O53" s="46">
        <f t="shared" si="13"/>
        <v>4188406.3879166674</v>
      </c>
      <c r="P53" s="47"/>
    </row>
    <row r="54" spans="2:16" ht="9" customHeight="1" x14ac:dyDescent="0.25"/>
    <row r="55" spans="2:16" ht="21.95" customHeight="1" x14ac:dyDescent="0.25">
      <c r="B55" s="48" t="s">
        <v>50</v>
      </c>
      <c r="C55" s="49"/>
      <c r="D55" s="26"/>
      <c r="E55" s="26"/>
      <c r="F55" s="26"/>
      <c r="G55" s="26"/>
      <c r="H55" s="26"/>
      <c r="I55" s="26"/>
      <c r="J55" s="26"/>
      <c r="K55" s="26"/>
      <c r="L55" s="26"/>
      <c r="M55" s="26"/>
      <c r="N55" s="26"/>
      <c r="O55" s="26"/>
      <c r="P55" s="26"/>
    </row>
    <row r="56" spans="2:16" ht="9" customHeight="1" x14ac:dyDescent="0.25"/>
    <row r="57" spans="2:16" ht="21.95" customHeight="1" x14ac:dyDescent="0.25">
      <c r="B57" s="15" t="s">
        <v>114</v>
      </c>
      <c r="C57" s="16">
        <v>3329850</v>
      </c>
      <c r="D57" s="32">
        <f>C57/12</f>
        <v>277487.5</v>
      </c>
      <c r="E57" s="32">
        <f t="shared" ref="E57:O72" si="14">D57</f>
        <v>277487.5</v>
      </c>
      <c r="F57" s="32">
        <f t="shared" si="14"/>
        <v>277487.5</v>
      </c>
      <c r="G57" s="32">
        <f t="shared" si="14"/>
        <v>277487.5</v>
      </c>
      <c r="H57" s="32">
        <f t="shared" si="14"/>
        <v>277487.5</v>
      </c>
      <c r="I57" s="32">
        <f t="shared" si="14"/>
        <v>277487.5</v>
      </c>
      <c r="J57" s="32">
        <f t="shared" si="14"/>
        <v>277487.5</v>
      </c>
      <c r="K57" s="32">
        <f t="shared" si="14"/>
        <v>277487.5</v>
      </c>
      <c r="L57" s="32">
        <f t="shared" si="14"/>
        <v>277487.5</v>
      </c>
      <c r="M57" s="32">
        <f t="shared" si="14"/>
        <v>277487.5</v>
      </c>
      <c r="N57" s="32">
        <f t="shared" si="14"/>
        <v>277487.5</v>
      </c>
      <c r="O57" s="32">
        <f t="shared" si="14"/>
        <v>277487.5</v>
      </c>
      <c r="P57" s="29">
        <f t="shared" ref="P57:P96" si="15">SUM(D57:O57)</f>
        <v>3329850</v>
      </c>
    </row>
    <row r="58" spans="2:16" ht="21.95" customHeight="1" x14ac:dyDescent="0.25">
      <c r="B58" s="15" t="s">
        <v>115</v>
      </c>
      <c r="C58" s="16">
        <v>387000</v>
      </c>
      <c r="D58" s="31">
        <f t="shared" ref="D58:D91" si="16">C58/12</f>
        <v>32250</v>
      </c>
      <c r="E58" s="31">
        <v>38500</v>
      </c>
      <c r="F58" s="31">
        <v>41300</v>
      </c>
      <c r="G58" s="31">
        <v>43600</v>
      </c>
      <c r="H58" s="31">
        <v>44780</v>
      </c>
      <c r="I58" s="31">
        <v>32250</v>
      </c>
      <c r="J58" s="31">
        <f t="shared" si="14"/>
        <v>32250</v>
      </c>
      <c r="K58" s="31">
        <f t="shared" si="14"/>
        <v>32250</v>
      </c>
      <c r="L58" s="31">
        <f t="shared" si="14"/>
        <v>32250</v>
      </c>
      <c r="M58" s="31">
        <f t="shared" si="14"/>
        <v>32250</v>
      </c>
      <c r="N58" s="31">
        <f t="shared" si="14"/>
        <v>32250</v>
      </c>
      <c r="O58" s="31">
        <f t="shared" si="14"/>
        <v>32250</v>
      </c>
      <c r="P58" s="39">
        <f t="shared" si="15"/>
        <v>426180</v>
      </c>
    </row>
    <row r="59" spans="2:16" ht="21.95" customHeight="1" x14ac:dyDescent="0.25">
      <c r="B59" s="15" t="s">
        <v>51</v>
      </c>
      <c r="C59" s="16">
        <v>167700</v>
      </c>
      <c r="D59" s="32">
        <f t="shared" si="16"/>
        <v>13975</v>
      </c>
      <c r="E59" s="32">
        <v>19880</v>
      </c>
      <c r="F59" s="32">
        <v>25670</v>
      </c>
      <c r="G59" s="32">
        <v>28900</v>
      </c>
      <c r="H59" s="32">
        <v>32660</v>
      </c>
      <c r="I59" s="32">
        <v>13975</v>
      </c>
      <c r="J59" s="32">
        <f t="shared" si="14"/>
        <v>13975</v>
      </c>
      <c r="K59" s="32">
        <f t="shared" si="14"/>
        <v>13975</v>
      </c>
      <c r="L59" s="32">
        <f t="shared" si="14"/>
        <v>13975</v>
      </c>
      <c r="M59" s="32">
        <f t="shared" si="14"/>
        <v>13975</v>
      </c>
      <c r="N59" s="32">
        <f t="shared" si="14"/>
        <v>13975</v>
      </c>
      <c r="O59" s="32">
        <f t="shared" si="14"/>
        <v>13975</v>
      </c>
      <c r="P59" s="39">
        <f t="shared" si="15"/>
        <v>218910</v>
      </c>
    </row>
    <row r="60" spans="2:16" ht="21.95" customHeight="1" x14ac:dyDescent="0.25">
      <c r="B60" s="15" t="s">
        <v>52</v>
      </c>
      <c r="C60" s="16">
        <v>1001100</v>
      </c>
      <c r="D60" s="31">
        <f t="shared" si="16"/>
        <v>83425</v>
      </c>
      <c r="E60" s="31">
        <f t="shared" si="14"/>
        <v>83425</v>
      </c>
      <c r="F60" s="31">
        <f t="shared" si="14"/>
        <v>83425</v>
      </c>
      <c r="G60" s="31">
        <f t="shared" si="14"/>
        <v>83425</v>
      </c>
      <c r="H60" s="31">
        <f t="shared" si="14"/>
        <v>83425</v>
      </c>
      <c r="I60" s="31">
        <f t="shared" si="14"/>
        <v>83425</v>
      </c>
      <c r="J60" s="31">
        <f t="shared" si="14"/>
        <v>83425</v>
      </c>
      <c r="K60" s="31">
        <f t="shared" si="14"/>
        <v>83425</v>
      </c>
      <c r="L60" s="31">
        <f t="shared" si="14"/>
        <v>83425</v>
      </c>
      <c r="M60" s="31">
        <f t="shared" si="14"/>
        <v>83425</v>
      </c>
      <c r="N60" s="31">
        <f t="shared" si="14"/>
        <v>83425</v>
      </c>
      <c r="O60" s="31">
        <f t="shared" si="14"/>
        <v>83425</v>
      </c>
      <c r="P60" s="39">
        <f t="shared" si="15"/>
        <v>1001100</v>
      </c>
    </row>
    <row r="61" spans="2:16" ht="21.95" customHeight="1" x14ac:dyDescent="0.25">
      <c r="B61" s="15" t="s">
        <v>53</v>
      </c>
      <c r="C61" s="16">
        <f>(C57+C58+C59)*6.2%</f>
        <v>240842.1</v>
      </c>
      <c r="D61" s="32">
        <f>(D57+D58+D59)*6.2%</f>
        <v>20070.174999999999</v>
      </c>
      <c r="E61" s="32">
        <f>(E57+E58+E59)*6.2%</f>
        <v>20823.785</v>
      </c>
      <c r="F61" s="32">
        <f t="shared" ref="F61:O61" si="17">(F57+F58+F59)*6.2%</f>
        <v>21356.365000000002</v>
      </c>
      <c r="G61" s="32">
        <f t="shared" si="17"/>
        <v>21699.224999999999</v>
      </c>
      <c r="H61" s="32">
        <f t="shared" si="17"/>
        <v>22005.505000000001</v>
      </c>
      <c r="I61" s="32">
        <f t="shared" si="17"/>
        <v>20070.174999999999</v>
      </c>
      <c r="J61" s="32">
        <f t="shared" si="17"/>
        <v>20070.174999999999</v>
      </c>
      <c r="K61" s="32">
        <f t="shared" si="17"/>
        <v>20070.174999999999</v>
      </c>
      <c r="L61" s="32">
        <f t="shared" si="17"/>
        <v>20070.174999999999</v>
      </c>
      <c r="M61" s="32">
        <f t="shared" si="17"/>
        <v>20070.174999999999</v>
      </c>
      <c r="N61" s="32">
        <f t="shared" si="17"/>
        <v>20070.174999999999</v>
      </c>
      <c r="O61" s="32">
        <f t="shared" si="17"/>
        <v>20070.174999999999</v>
      </c>
      <c r="P61" s="39">
        <f t="shared" si="15"/>
        <v>246446.27999999994</v>
      </c>
    </row>
    <row r="62" spans="2:16" ht="21.95" customHeight="1" x14ac:dyDescent="0.25">
      <c r="B62" s="15" t="s">
        <v>54</v>
      </c>
      <c r="C62" s="16">
        <f>(C57+C58+C59)*1.45%</f>
        <v>56325.974999999999</v>
      </c>
      <c r="D62" s="32">
        <f>(D57+D58+D59)*1.45%</f>
        <v>4693.8312499999993</v>
      </c>
      <c r="E62" s="32">
        <f t="shared" ref="E62:O62" si="18">(E57+E58+E59)*1.45%</f>
        <v>4870.0787499999997</v>
      </c>
      <c r="F62" s="32">
        <f t="shared" si="18"/>
        <v>4994.63375</v>
      </c>
      <c r="G62" s="32">
        <f t="shared" si="18"/>
        <v>5074.8187499999995</v>
      </c>
      <c r="H62" s="32">
        <f t="shared" si="18"/>
        <v>5146.4487499999996</v>
      </c>
      <c r="I62" s="32">
        <f t="shared" si="18"/>
        <v>4693.8312499999993</v>
      </c>
      <c r="J62" s="32">
        <f t="shared" si="18"/>
        <v>4693.8312499999993</v>
      </c>
      <c r="K62" s="32">
        <f t="shared" si="18"/>
        <v>4693.8312499999993</v>
      </c>
      <c r="L62" s="32">
        <f t="shared" si="18"/>
        <v>4693.8312499999993</v>
      </c>
      <c r="M62" s="32">
        <f t="shared" si="18"/>
        <v>4693.8312499999993</v>
      </c>
      <c r="N62" s="32">
        <f t="shared" si="18"/>
        <v>4693.8312499999993</v>
      </c>
      <c r="O62" s="32">
        <f t="shared" si="18"/>
        <v>4693.8312499999993</v>
      </c>
      <c r="P62" s="39">
        <f t="shared" si="15"/>
        <v>57636.630000000005</v>
      </c>
    </row>
    <row r="63" spans="2:16" ht="21.95" customHeight="1" x14ac:dyDescent="0.25">
      <c r="B63" s="15" t="s">
        <v>55</v>
      </c>
      <c r="C63" s="16">
        <v>225445</v>
      </c>
      <c r="D63" s="32">
        <f t="shared" si="16"/>
        <v>18787.083333333332</v>
      </c>
      <c r="E63" s="32">
        <f t="shared" si="14"/>
        <v>18787.083333333332</v>
      </c>
      <c r="F63" s="32">
        <f t="shared" si="14"/>
        <v>18787.083333333332</v>
      </c>
      <c r="G63" s="32">
        <f t="shared" si="14"/>
        <v>18787.083333333332</v>
      </c>
      <c r="H63" s="32">
        <f t="shared" si="14"/>
        <v>18787.083333333332</v>
      </c>
      <c r="I63" s="32">
        <f t="shared" si="14"/>
        <v>18787.083333333332</v>
      </c>
      <c r="J63" s="32">
        <f>I63</f>
        <v>18787.083333333332</v>
      </c>
      <c r="K63" s="32">
        <f t="shared" si="14"/>
        <v>18787.083333333332</v>
      </c>
      <c r="L63" s="32">
        <f t="shared" si="14"/>
        <v>18787.083333333332</v>
      </c>
      <c r="M63" s="32">
        <f t="shared" si="14"/>
        <v>18787.083333333332</v>
      </c>
      <c r="N63" s="32">
        <f t="shared" si="14"/>
        <v>18787.083333333332</v>
      </c>
      <c r="O63" s="32">
        <f t="shared" si="14"/>
        <v>18787.083333333332</v>
      </c>
      <c r="P63" s="39">
        <f t="shared" si="15"/>
        <v>225445.00000000003</v>
      </c>
    </row>
    <row r="64" spans="2:16" ht="21.95" customHeight="1" x14ac:dyDescent="0.25">
      <c r="B64" s="15" t="s">
        <v>56</v>
      </c>
      <c r="C64" s="16">
        <v>30000</v>
      </c>
      <c r="D64" s="31">
        <f t="shared" si="16"/>
        <v>2500</v>
      </c>
      <c r="E64" s="31">
        <f t="shared" si="14"/>
        <v>2500</v>
      </c>
      <c r="F64" s="31">
        <f t="shared" si="14"/>
        <v>2500</v>
      </c>
      <c r="G64" s="31">
        <f t="shared" si="14"/>
        <v>2500</v>
      </c>
      <c r="H64" s="31">
        <f t="shared" si="14"/>
        <v>2500</v>
      </c>
      <c r="I64" s="31">
        <f t="shared" si="14"/>
        <v>2500</v>
      </c>
      <c r="J64" s="31">
        <f t="shared" si="14"/>
        <v>2500</v>
      </c>
      <c r="K64" s="31">
        <f t="shared" si="14"/>
        <v>2500</v>
      </c>
      <c r="L64" s="31">
        <f t="shared" si="14"/>
        <v>2500</v>
      </c>
      <c r="M64" s="31">
        <f t="shared" si="14"/>
        <v>2500</v>
      </c>
      <c r="N64" s="31">
        <f t="shared" si="14"/>
        <v>2500</v>
      </c>
      <c r="O64" s="31">
        <f t="shared" si="14"/>
        <v>2500</v>
      </c>
      <c r="P64" s="39">
        <f t="shared" si="15"/>
        <v>30000</v>
      </c>
    </row>
    <row r="65" spans="2:16" ht="21.95" customHeight="1" x14ac:dyDescent="0.25">
      <c r="B65" s="15" t="s">
        <v>57</v>
      </c>
      <c r="C65" s="16">
        <v>24000</v>
      </c>
      <c r="D65" s="32">
        <f t="shared" si="16"/>
        <v>2000</v>
      </c>
      <c r="E65" s="32">
        <v>3000</v>
      </c>
      <c r="F65" s="32">
        <v>4500</v>
      </c>
      <c r="G65" s="32">
        <v>5200</v>
      </c>
      <c r="H65" s="32">
        <v>9900</v>
      </c>
      <c r="I65" s="32">
        <f t="shared" si="14"/>
        <v>9900</v>
      </c>
      <c r="J65" s="32">
        <f t="shared" si="14"/>
        <v>9900</v>
      </c>
      <c r="K65" s="32">
        <f t="shared" si="14"/>
        <v>9900</v>
      </c>
      <c r="L65" s="32">
        <f t="shared" si="14"/>
        <v>9900</v>
      </c>
      <c r="M65" s="32">
        <f t="shared" si="14"/>
        <v>9900</v>
      </c>
      <c r="N65" s="32">
        <f t="shared" si="14"/>
        <v>9900</v>
      </c>
      <c r="O65" s="32">
        <f t="shared" si="14"/>
        <v>9900</v>
      </c>
      <c r="P65" s="39">
        <f t="shared" si="15"/>
        <v>93900</v>
      </c>
    </row>
    <row r="66" spans="2:16" ht="21.95" customHeight="1" x14ac:dyDescent="0.25">
      <c r="B66" s="15" t="s">
        <v>58</v>
      </c>
      <c r="C66" s="16">
        <v>86000</v>
      </c>
      <c r="D66" s="31">
        <f t="shared" si="16"/>
        <v>7166.666666666667</v>
      </c>
      <c r="E66" s="31">
        <f t="shared" si="14"/>
        <v>7166.666666666667</v>
      </c>
      <c r="F66" s="31">
        <f t="shared" si="14"/>
        <v>7166.666666666667</v>
      </c>
      <c r="G66" s="31">
        <f t="shared" si="14"/>
        <v>7166.666666666667</v>
      </c>
      <c r="H66" s="31">
        <f t="shared" si="14"/>
        <v>7166.666666666667</v>
      </c>
      <c r="I66" s="31">
        <f t="shared" si="14"/>
        <v>7166.666666666667</v>
      </c>
      <c r="J66" s="31">
        <f>I66+(I66*0.25)</f>
        <v>8958.3333333333339</v>
      </c>
      <c r="K66" s="31">
        <f t="shared" si="14"/>
        <v>8958.3333333333339</v>
      </c>
      <c r="L66" s="31">
        <f t="shared" si="14"/>
        <v>8958.3333333333339</v>
      </c>
      <c r="M66" s="31">
        <f t="shared" si="14"/>
        <v>8958.3333333333339</v>
      </c>
      <c r="N66" s="31">
        <f t="shared" si="14"/>
        <v>8958.3333333333339</v>
      </c>
      <c r="O66" s="31">
        <f t="shared" si="14"/>
        <v>8958.3333333333339</v>
      </c>
      <c r="P66" s="39">
        <f t="shared" si="15"/>
        <v>96749.999999999985</v>
      </c>
    </row>
    <row r="67" spans="2:16" ht="21.95" customHeight="1" x14ac:dyDescent="0.25">
      <c r="B67" s="15" t="s">
        <v>59</v>
      </c>
      <c r="C67" s="16">
        <v>113000</v>
      </c>
      <c r="D67" s="32">
        <f t="shared" si="16"/>
        <v>9416.6666666666661</v>
      </c>
      <c r="E67" s="32">
        <f t="shared" si="14"/>
        <v>9416.6666666666661</v>
      </c>
      <c r="F67" s="32">
        <f t="shared" si="14"/>
        <v>9416.6666666666661</v>
      </c>
      <c r="G67" s="32">
        <f t="shared" si="14"/>
        <v>9416.6666666666661</v>
      </c>
      <c r="H67" s="32">
        <f t="shared" si="14"/>
        <v>9416.6666666666661</v>
      </c>
      <c r="I67" s="32">
        <f t="shared" si="14"/>
        <v>9416.6666666666661</v>
      </c>
      <c r="J67" s="32">
        <f t="shared" si="14"/>
        <v>9416.6666666666661</v>
      </c>
      <c r="K67" s="32">
        <f t="shared" si="14"/>
        <v>9416.6666666666661</v>
      </c>
      <c r="L67" s="32">
        <f t="shared" si="14"/>
        <v>9416.6666666666661</v>
      </c>
      <c r="M67" s="32">
        <f t="shared" si="14"/>
        <v>9416.6666666666661</v>
      </c>
      <c r="N67" s="32">
        <f t="shared" si="14"/>
        <v>9416.6666666666661</v>
      </c>
      <c r="O67" s="32">
        <f t="shared" si="14"/>
        <v>9416.6666666666661</v>
      </c>
      <c r="P67" s="39">
        <f t="shared" si="15"/>
        <v>113000.00000000001</v>
      </c>
    </row>
    <row r="68" spans="2:16" ht="21.95" customHeight="1" x14ac:dyDescent="0.25">
      <c r="B68" s="15" t="s">
        <v>60</v>
      </c>
      <c r="C68" s="16">
        <v>324995</v>
      </c>
      <c r="D68" s="31">
        <f t="shared" si="16"/>
        <v>27082.916666666668</v>
      </c>
      <c r="E68" s="31">
        <f t="shared" si="14"/>
        <v>27082.916666666668</v>
      </c>
      <c r="F68" s="31">
        <f t="shared" si="14"/>
        <v>27082.916666666668</v>
      </c>
      <c r="G68" s="31">
        <f t="shared" si="14"/>
        <v>27082.916666666668</v>
      </c>
      <c r="H68" s="31">
        <f t="shared" si="14"/>
        <v>27082.916666666668</v>
      </c>
      <c r="I68" s="31">
        <f t="shared" si="14"/>
        <v>27082.916666666668</v>
      </c>
      <c r="J68" s="31">
        <f>I68+(I68*0.25)</f>
        <v>33853.645833333336</v>
      </c>
      <c r="K68" s="31">
        <f t="shared" si="14"/>
        <v>33853.645833333336</v>
      </c>
      <c r="L68" s="31">
        <f t="shared" si="14"/>
        <v>33853.645833333336</v>
      </c>
      <c r="M68" s="31">
        <f t="shared" si="14"/>
        <v>33853.645833333336</v>
      </c>
      <c r="N68" s="31">
        <f t="shared" si="14"/>
        <v>33853.645833333336</v>
      </c>
      <c r="O68" s="31">
        <f t="shared" si="14"/>
        <v>33853.645833333336</v>
      </c>
      <c r="P68" s="39">
        <f t="shared" si="15"/>
        <v>365619.37499999994</v>
      </c>
    </row>
    <row r="69" spans="2:16" ht="21.95" customHeight="1" x14ac:dyDescent="0.25">
      <c r="B69" s="15" t="s">
        <v>61</v>
      </c>
      <c r="C69" s="16">
        <v>3004360</v>
      </c>
      <c r="D69" s="32">
        <v>243000</v>
      </c>
      <c r="E69" s="32">
        <v>256000</v>
      </c>
      <c r="F69" s="32">
        <v>288000</v>
      </c>
      <c r="G69" s="32">
        <v>245000</v>
      </c>
      <c r="H69" s="32">
        <v>256000</v>
      </c>
      <c r="I69" s="32">
        <v>264000</v>
      </c>
      <c r="J69" s="32">
        <v>236000</v>
      </c>
      <c r="K69" s="32">
        <v>216000</v>
      </c>
      <c r="L69" s="32">
        <v>276000</v>
      </c>
      <c r="M69" s="32">
        <v>280000</v>
      </c>
      <c r="N69" s="32">
        <v>284000</v>
      </c>
      <c r="O69" s="32">
        <v>315000</v>
      </c>
      <c r="P69" s="39">
        <f t="shared" si="15"/>
        <v>3159000</v>
      </c>
    </row>
    <row r="70" spans="2:16" ht="21.95" customHeight="1" x14ac:dyDescent="0.25">
      <c r="B70" s="15" t="s">
        <v>62</v>
      </c>
      <c r="C70" s="16">
        <v>12000</v>
      </c>
      <c r="D70" s="31">
        <f t="shared" si="16"/>
        <v>1000</v>
      </c>
      <c r="E70" s="31">
        <f t="shared" si="14"/>
        <v>1000</v>
      </c>
      <c r="F70" s="31">
        <f t="shared" si="14"/>
        <v>1000</v>
      </c>
      <c r="G70" s="31">
        <f t="shared" si="14"/>
        <v>1000</v>
      </c>
      <c r="H70" s="31">
        <f t="shared" si="14"/>
        <v>1000</v>
      </c>
      <c r="I70" s="31">
        <f t="shared" si="14"/>
        <v>1000</v>
      </c>
      <c r="J70" s="31">
        <f t="shared" si="14"/>
        <v>1000</v>
      </c>
      <c r="K70" s="31">
        <f t="shared" si="14"/>
        <v>1000</v>
      </c>
      <c r="L70" s="31">
        <f t="shared" si="14"/>
        <v>1000</v>
      </c>
      <c r="M70" s="31">
        <f t="shared" si="14"/>
        <v>1000</v>
      </c>
      <c r="N70" s="31">
        <f t="shared" si="14"/>
        <v>1000</v>
      </c>
      <c r="O70" s="31">
        <f t="shared" si="14"/>
        <v>1000</v>
      </c>
      <c r="P70" s="39">
        <f t="shared" si="15"/>
        <v>12000</v>
      </c>
    </row>
    <row r="71" spans="2:16" ht="21.95" customHeight="1" x14ac:dyDescent="0.25">
      <c r="B71" s="15" t="s">
        <v>63</v>
      </c>
      <c r="C71" s="16">
        <v>26000</v>
      </c>
      <c r="D71" s="32">
        <f t="shared" si="16"/>
        <v>2166.6666666666665</v>
      </c>
      <c r="E71" s="32">
        <f t="shared" si="14"/>
        <v>2166.6666666666665</v>
      </c>
      <c r="F71" s="32">
        <f t="shared" si="14"/>
        <v>2166.6666666666665</v>
      </c>
      <c r="G71" s="32">
        <f t="shared" si="14"/>
        <v>2166.6666666666665</v>
      </c>
      <c r="H71" s="32">
        <f t="shared" si="14"/>
        <v>2166.6666666666665</v>
      </c>
      <c r="I71" s="32">
        <f t="shared" si="14"/>
        <v>2166.6666666666665</v>
      </c>
      <c r="J71" s="32">
        <f t="shared" si="14"/>
        <v>2166.6666666666665</v>
      </c>
      <c r="K71" s="32">
        <f t="shared" si="14"/>
        <v>2166.6666666666665</v>
      </c>
      <c r="L71" s="32">
        <f t="shared" si="14"/>
        <v>2166.6666666666665</v>
      </c>
      <c r="M71" s="32">
        <f t="shared" si="14"/>
        <v>2166.6666666666665</v>
      </c>
      <c r="N71" s="32">
        <f t="shared" si="14"/>
        <v>2166.6666666666665</v>
      </c>
      <c r="O71" s="32">
        <f t="shared" si="14"/>
        <v>2166.6666666666665</v>
      </c>
      <c r="P71" s="39">
        <f t="shared" si="15"/>
        <v>26000.000000000004</v>
      </c>
    </row>
    <row r="72" spans="2:16" ht="21.95" customHeight="1" x14ac:dyDescent="0.25">
      <c r="B72" s="15" t="s">
        <v>64</v>
      </c>
      <c r="C72" s="16">
        <v>18000</v>
      </c>
      <c r="D72" s="31">
        <f t="shared" si="16"/>
        <v>1500</v>
      </c>
      <c r="E72" s="31">
        <f t="shared" si="14"/>
        <v>1500</v>
      </c>
      <c r="F72" s="31">
        <f t="shared" si="14"/>
        <v>1500</v>
      </c>
      <c r="G72" s="31">
        <f t="shared" si="14"/>
        <v>1500</v>
      </c>
      <c r="H72" s="31">
        <f t="shared" si="14"/>
        <v>1500</v>
      </c>
      <c r="I72" s="31">
        <f t="shared" si="14"/>
        <v>1500</v>
      </c>
      <c r="J72" s="31">
        <f t="shared" si="14"/>
        <v>1500</v>
      </c>
      <c r="K72" s="31">
        <f t="shared" si="14"/>
        <v>1500</v>
      </c>
      <c r="L72" s="31">
        <f t="shared" si="14"/>
        <v>1500</v>
      </c>
      <c r="M72" s="31">
        <f t="shared" si="14"/>
        <v>1500</v>
      </c>
      <c r="N72" s="31">
        <f t="shared" si="14"/>
        <v>1500</v>
      </c>
      <c r="O72" s="31">
        <f t="shared" si="14"/>
        <v>1500</v>
      </c>
      <c r="P72" s="39">
        <f t="shared" si="15"/>
        <v>18000</v>
      </c>
    </row>
    <row r="73" spans="2:16" ht="21.95" customHeight="1" x14ac:dyDescent="0.25">
      <c r="B73" s="15" t="s">
        <v>65</v>
      </c>
      <c r="C73" s="16">
        <v>85435</v>
      </c>
      <c r="D73" s="32">
        <f t="shared" si="16"/>
        <v>7119.583333333333</v>
      </c>
      <c r="E73" s="32">
        <f t="shared" ref="E73:O88" si="19">D73</f>
        <v>7119.583333333333</v>
      </c>
      <c r="F73" s="32">
        <f t="shared" si="19"/>
        <v>7119.583333333333</v>
      </c>
      <c r="G73" s="32">
        <f t="shared" si="19"/>
        <v>7119.583333333333</v>
      </c>
      <c r="H73" s="32">
        <f t="shared" si="19"/>
        <v>7119.583333333333</v>
      </c>
      <c r="I73" s="32">
        <f t="shared" si="19"/>
        <v>7119.583333333333</v>
      </c>
      <c r="J73" s="32">
        <f>I73+(I73*0.25)</f>
        <v>8899.4791666666661</v>
      </c>
      <c r="K73" s="32">
        <f t="shared" si="19"/>
        <v>8899.4791666666661</v>
      </c>
      <c r="L73" s="32">
        <f t="shared" si="19"/>
        <v>8899.4791666666661</v>
      </c>
      <c r="M73" s="32">
        <f t="shared" si="19"/>
        <v>8899.4791666666661</v>
      </c>
      <c r="N73" s="32">
        <f t="shared" si="19"/>
        <v>8899.4791666666661</v>
      </c>
      <c r="O73" s="32">
        <f t="shared" si="19"/>
        <v>8899.4791666666661</v>
      </c>
      <c r="P73" s="39">
        <f t="shared" si="15"/>
        <v>96114.375000000015</v>
      </c>
    </row>
    <row r="74" spans="2:16" ht="21.95" customHeight="1" x14ac:dyDescent="0.25">
      <c r="B74" s="15" t="s">
        <v>66</v>
      </c>
      <c r="C74" s="16">
        <f>33600+1740</f>
        <v>35340</v>
      </c>
      <c r="D74" s="31">
        <f t="shared" si="16"/>
        <v>2945</v>
      </c>
      <c r="E74" s="31">
        <f t="shared" si="19"/>
        <v>2945</v>
      </c>
      <c r="F74" s="31">
        <f t="shared" si="19"/>
        <v>2945</v>
      </c>
      <c r="G74" s="31">
        <f t="shared" si="19"/>
        <v>2945</v>
      </c>
      <c r="H74" s="31">
        <f t="shared" si="19"/>
        <v>2945</v>
      </c>
      <c r="I74" s="31">
        <f t="shared" si="19"/>
        <v>2945</v>
      </c>
      <c r="J74" s="31">
        <f t="shared" si="19"/>
        <v>2945</v>
      </c>
      <c r="K74" s="31">
        <f t="shared" si="19"/>
        <v>2945</v>
      </c>
      <c r="L74" s="31">
        <f t="shared" si="19"/>
        <v>2945</v>
      </c>
      <c r="M74" s="31">
        <f t="shared" si="19"/>
        <v>2945</v>
      </c>
      <c r="N74" s="31">
        <f t="shared" si="19"/>
        <v>2945</v>
      </c>
      <c r="O74" s="31">
        <f t="shared" si="19"/>
        <v>2945</v>
      </c>
      <c r="P74" s="39">
        <f t="shared" si="15"/>
        <v>35340</v>
      </c>
    </row>
    <row r="75" spans="2:16" ht="21.95" customHeight="1" x14ac:dyDescent="0.25">
      <c r="B75" s="15" t="s">
        <v>67</v>
      </c>
      <c r="C75" s="16">
        <v>13100</v>
      </c>
      <c r="D75" s="32">
        <f t="shared" si="16"/>
        <v>1091.6666666666667</v>
      </c>
      <c r="E75" s="30">
        <f t="shared" si="19"/>
        <v>1091.6666666666667</v>
      </c>
      <c r="F75" s="30">
        <f t="shared" si="19"/>
        <v>1091.6666666666667</v>
      </c>
      <c r="G75" s="30">
        <f t="shared" si="19"/>
        <v>1091.6666666666667</v>
      </c>
      <c r="H75" s="30">
        <f t="shared" si="19"/>
        <v>1091.6666666666667</v>
      </c>
      <c r="I75" s="30">
        <f t="shared" si="19"/>
        <v>1091.6666666666667</v>
      </c>
      <c r="J75" s="30">
        <f t="shared" si="19"/>
        <v>1091.6666666666667</v>
      </c>
      <c r="K75" s="30">
        <f t="shared" si="19"/>
        <v>1091.6666666666667</v>
      </c>
      <c r="L75" s="30">
        <f t="shared" si="19"/>
        <v>1091.6666666666667</v>
      </c>
      <c r="M75" s="30">
        <f t="shared" si="19"/>
        <v>1091.6666666666667</v>
      </c>
      <c r="N75" s="30">
        <f t="shared" si="19"/>
        <v>1091.6666666666667</v>
      </c>
      <c r="O75" s="30">
        <f t="shared" si="19"/>
        <v>1091.6666666666667</v>
      </c>
      <c r="P75" s="39">
        <f>SUM(D75:O75)</f>
        <v>13099.999999999998</v>
      </c>
    </row>
    <row r="76" spans="2:16" ht="21.95" customHeight="1" x14ac:dyDescent="0.25">
      <c r="B76" s="15" t="s">
        <v>68</v>
      </c>
      <c r="C76" s="16">
        <v>4360</v>
      </c>
      <c r="D76" s="31">
        <f t="shared" si="16"/>
        <v>363.33333333333331</v>
      </c>
      <c r="E76" s="31">
        <f t="shared" si="19"/>
        <v>363.33333333333331</v>
      </c>
      <c r="F76" s="31">
        <f t="shared" si="19"/>
        <v>363.33333333333331</v>
      </c>
      <c r="G76" s="31">
        <f t="shared" si="19"/>
        <v>363.33333333333331</v>
      </c>
      <c r="H76" s="31">
        <f t="shared" si="19"/>
        <v>363.33333333333331</v>
      </c>
      <c r="I76" s="31">
        <f t="shared" si="19"/>
        <v>363.33333333333331</v>
      </c>
      <c r="J76" s="31">
        <f t="shared" si="19"/>
        <v>363.33333333333331</v>
      </c>
      <c r="K76" s="31">
        <f t="shared" si="19"/>
        <v>363.33333333333331</v>
      </c>
      <c r="L76" s="31">
        <f t="shared" si="19"/>
        <v>363.33333333333331</v>
      </c>
      <c r="M76" s="31">
        <f t="shared" si="19"/>
        <v>363.33333333333331</v>
      </c>
      <c r="N76" s="31">
        <f t="shared" si="19"/>
        <v>363.33333333333331</v>
      </c>
      <c r="O76" s="31">
        <f t="shared" si="19"/>
        <v>363.33333333333331</v>
      </c>
      <c r="P76" s="39">
        <f t="shared" ref="P76:P82" si="20">SUM(D76:O76)</f>
        <v>4360.0000000000009</v>
      </c>
    </row>
    <row r="77" spans="2:16" ht="21.95" customHeight="1" x14ac:dyDescent="0.25">
      <c r="B77" s="15" t="s">
        <v>69</v>
      </c>
      <c r="C77" s="16">
        <v>121630</v>
      </c>
      <c r="D77" s="30">
        <f t="shared" si="16"/>
        <v>10135.833333333334</v>
      </c>
      <c r="E77" s="30">
        <v>8800</v>
      </c>
      <c r="F77" s="30">
        <v>8250</v>
      </c>
      <c r="G77" s="30">
        <v>7600</v>
      </c>
      <c r="H77" s="30">
        <v>8400</v>
      </c>
      <c r="I77" s="30">
        <v>8500</v>
      </c>
      <c r="J77" s="30">
        <v>9000</v>
      </c>
      <c r="K77" s="30">
        <v>9500</v>
      </c>
      <c r="L77" s="30">
        <v>10500</v>
      </c>
      <c r="M77" s="30">
        <v>11890</v>
      </c>
      <c r="N77" s="30">
        <v>10760</v>
      </c>
      <c r="O77" s="30">
        <v>12300</v>
      </c>
      <c r="P77" s="39"/>
    </row>
    <row r="78" spans="2:16" ht="21.95" customHeight="1" x14ac:dyDescent="0.25">
      <c r="B78" s="15" t="s">
        <v>116</v>
      </c>
      <c r="C78" s="16">
        <v>299680</v>
      </c>
      <c r="D78" s="31">
        <f t="shared" si="16"/>
        <v>24973.333333333332</v>
      </c>
      <c r="E78" s="31">
        <f t="shared" si="19"/>
        <v>24973.333333333332</v>
      </c>
      <c r="F78" s="31">
        <f t="shared" si="19"/>
        <v>24973.333333333332</v>
      </c>
      <c r="G78" s="31">
        <f t="shared" si="19"/>
        <v>24973.333333333332</v>
      </c>
      <c r="H78" s="31">
        <f t="shared" si="19"/>
        <v>24973.333333333332</v>
      </c>
      <c r="I78" s="31">
        <f t="shared" si="19"/>
        <v>24973.333333333332</v>
      </c>
      <c r="J78" s="31">
        <f t="shared" si="19"/>
        <v>24973.333333333332</v>
      </c>
      <c r="K78" s="31">
        <f t="shared" si="19"/>
        <v>24973.333333333332</v>
      </c>
      <c r="L78" s="31">
        <f t="shared" si="19"/>
        <v>24973.333333333332</v>
      </c>
      <c r="M78" s="31">
        <f t="shared" si="19"/>
        <v>24973.333333333332</v>
      </c>
      <c r="N78" s="31">
        <f t="shared" si="19"/>
        <v>24973.333333333332</v>
      </c>
      <c r="O78" s="31">
        <f t="shared" si="19"/>
        <v>24973.333333333332</v>
      </c>
      <c r="P78" s="39"/>
    </row>
    <row r="79" spans="2:16" ht="21.95" customHeight="1" x14ac:dyDescent="0.25">
      <c r="B79" s="15" t="s">
        <v>70</v>
      </c>
      <c r="C79" s="16">
        <v>32000</v>
      </c>
      <c r="D79" s="32">
        <f t="shared" si="16"/>
        <v>2666.6666666666665</v>
      </c>
      <c r="E79" s="30">
        <v>0</v>
      </c>
      <c r="F79" s="30">
        <f t="shared" si="19"/>
        <v>0</v>
      </c>
      <c r="G79" s="30">
        <f t="shared" si="19"/>
        <v>0</v>
      </c>
      <c r="H79" s="30">
        <f t="shared" si="19"/>
        <v>0</v>
      </c>
      <c r="I79" s="30">
        <v>2700</v>
      </c>
      <c r="J79" s="30">
        <f t="shared" si="19"/>
        <v>2700</v>
      </c>
      <c r="K79" s="30">
        <f t="shared" si="19"/>
        <v>2700</v>
      </c>
      <c r="L79" s="30">
        <f t="shared" si="19"/>
        <v>2700</v>
      </c>
      <c r="M79" s="30">
        <f t="shared" si="19"/>
        <v>2700</v>
      </c>
      <c r="N79" s="30">
        <f t="shared" si="19"/>
        <v>2700</v>
      </c>
      <c r="O79" s="30">
        <f t="shared" si="19"/>
        <v>2700</v>
      </c>
      <c r="P79" s="39">
        <f t="shared" si="20"/>
        <v>21566.666666666664</v>
      </c>
    </row>
    <row r="80" spans="2:16" ht="21.95" customHeight="1" x14ac:dyDescent="0.25">
      <c r="B80" s="15" t="s">
        <v>71</v>
      </c>
      <c r="C80" s="16">
        <v>6700</v>
      </c>
      <c r="D80" s="31">
        <f t="shared" si="16"/>
        <v>558.33333333333337</v>
      </c>
      <c r="E80" s="31">
        <f t="shared" si="19"/>
        <v>558.33333333333337</v>
      </c>
      <c r="F80" s="31">
        <f t="shared" si="19"/>
        <v>558.33333333333337</v>
      </c>
      <c r="G80" s="31">
        <f t="shared" si="19"/>
        <v>558.33333333333337</v>
      </c>
      <c r="H80" s="31">
        <f t="shared" si="19"/>
        <v>558.33333333333337</v>
      </c>
      <c r="I80" s="31">
        <f t="shared" si="19"/>
        <v>558.33333333333337</v>
      </c>
      <c r="J80" s="31">
        <f t="shared" si="19"/>
        <v>558.33333333333337</v>
      </c>
      <c r="K80" s="31">
        <f t="shared" si="19"/>
        <v>558.33333333333337</v>
      </c>
      <c r="L80" s="31">
        <f t="shared" si="19"/>
        <v>558.33333333333337</v>
      </c>
      <c r="M80" s="31">
        <f t="shared" si="19"/>
        <v>558.33333333333337</v>
      </c>
      <c r="N80" s="31">
        <f t="shared" si="19"/>
        <v>558.33333333333337</v>
      </c>
      <c r="O80" s="31">
        <f t="shared" si="19"/>
        <v>558.33333333333337</v>
      </c>
      <c r="P80" s="39">
        <f t="shared" si="20"/>
        <v>6699.9999999999991</v>
      </c>
    </row>
    <row r="81" spans="2:16" ht="21.95" customHeight="1" x14ac:dyDescent="0.25">
      <c r="B81" s="15" t="s">
        <v>72</v>
      </c>
      <c r="C81" s="16">
        <v>130445</v>
      </c>
      <c r="D81" s="32">
        <f>C81/12</f>
        <v>10870.416666666666</v>
      </c>
      <c r="E81" s="30">
        <v>9500</v>
      </c>
      <c r="F81" s="30">
        <v>3200</v>
      </c>
      <c r="G81" s="30">
        <v>1200</v>
      </c>
      <c r="H81" s="30">
        <v>990</v>
      </c>
      <c r="I81" s="30">
        <v>12500</v>
      </c>
      <c r="J81" s="30">
        <v>11890</v>
      </c>
      <c r="K81" s="30">
        <v>10890</v>
      </c>
      <c r="L81" s="30">
        <v>10760</v>
      </c>
      <c r="M81" s="30">
        <v>10550</v>
      </c>
      <c r="N81" s="30">
        <v>10100</v>
      </c>
      <c r="O81" s="30">
        <v>9970</v>
      </c>
      <c r="P81" s="39"/>
    </row>
    <row r="82" spans="2:16" ht="21.95" customHeight="1" x14ac:dyDescent="0.25">
      <c r="B82" s="15" t="s">
        <v>73</v>
      </c>
      <c r="C82" s="16">
        <v>18000</v>
      </c>
      <c r="D82" s="31">
        <f t="shared" si="16"/>
        <v>1500</v>
      </c>
      <c r="E82" s="31">
        <f t="shared" si="19"/>
        <v>1500</v>
      </c>
      <c r="F82" s="31">
        <f t="shared" si="19"/>
        <v>1500</v>
      </c>
      <c r="G82" s="31">
        <f t="shared" si="19"/>
        <v>1500</v>
      </c>
      <c r="H82" s="31">
        <f t="shared" si="19"/>
        <v>1500</v>
      </c>
      <c r="I82" s="31">
        <f t="shared" si="19"/>
        <v>1500</v>
      </c>
      <c r="J82" s="31">
        <f t="shared" si="19"/>
        <v>1500</v>
      </c>
      <c r="K82" s="31">
        <f t="shared" si="19"/>
        <v>1500</v>
      </c>
      <c r="L82" s="31">
        <f t="shared" si="19"/>
        <v>1500</v>
      </c>
      <c r="M82" s="31">
        <f t="shared" si="19"/>
        <v>1500</v>
      </c>
      <c r="N82" s="31">
        <f t="shared" si="19"/>
        <v>1500</v>
      </c>
      <c r="O82" s="31">
        <f t="shared" si="19"/>
        <v>1500</v>
      </c>
      <c r="P82" s="39">
        <f t="shared" si="20"/>
        <v>18000</v>
      </c>
    </row>
    <row r="83" spans="2:16" ht="21.95" customHeight="1" x14ac:dyDescent="0.25">
      <c r="B83" s="15" t="s">
        <v>74</v>
      </c>
      <c r="C83" s="16">
        <v>186765</v>
      </c>
      <c r="D83" s="32">
        <f t="shared" si="16"/>
        <v>15563.75</v>
      </c>
      <c r="E83" s="32">
        <f t="shared" si="19"/>
        <v>15563.75</v>
      </c>
      <c r="F83" s="32">
        <f t="shared" si="19"/>
        <v>15563.75</v>
      </c>
      <c r="G83" s="32">
        <f t="shared" si="19"/>
        <v>15563.75</v>
      </c>
      <c r="H83" s="32">
        <f t="shared" si="19"/>
        <v>15563.75</v>
      </c>
      <c r="I83" s="32">
        <f t="shared" si="19"/>
        <v>15563.75</v>
      </c>
      <c r="J83" s="32">
        <f t="shared" si="19"/>
        <v>15563.75</v>
      </c>
      <c r="K83" s="32">
        <f t="shared" si="19"/>
        <v>15563.75</v>
      </c>
      <c r="L83" s="32">
        <f t="shared" si="19"/>
        <v>15563.75</v>
      </c>
      <c r="M83" s="32">
        <f t="shared" si="19"/>
        <v>15563.75</v>
      </c>
      <c r="N83" s="32">
        <f t="shared" si="19"/>
        <v>15563.75</v>
      </c>
      <c r="O83" s="32">
        <f t="shared" si="19"/>
        <v>15563.75</v>
      </c>
      <c r="P83" s="39">
        <f t="shared" si="15"/>
        <v>186765</v>
      </c>
    </row>
    <row r="84" spans="2:16" ht="21.95" customHeight="1" x14ac:dyDescent="0.25">
      <c r="B84" s="15" t="s">
        <v>75</v>
      </c>
      <c r="C84" s="16">
        <v>21000</v>
      </c>
      <c r="D84" s="31">
        <f t="shared" si="16"/>
        <v>1750</v>
      </c>
      <c r="E84" s="31">
        <f t="shared" si="19"/>
        <v>1750</v>
      </c>
      <c r="F84" s="31">
        <f t="shared" si="19"/>
        <v>1750</v>
      </c>
      <c r="G84" s="31">
        <f t="shared" si="19"/>
        <v>1750</v>
      </c>
      <c r="H84" s="31">
        <f t="shared" si="19"/>
        <v>1750</v>
      </c>
      <c r="I84" s="31">
        <f t="shared" si="19"/>
        <v>1750</v>
      </c>
      <c r="J84" s="31">
        <f t="shared" si="19"/>
        <v>1750</v>
      </c>
      <c r="K84" s="31">
        <f t="shared" si="19"/>
        <v>1750</v>
      </c>
      <c r="L84" s="31">
        <f t="shared" si="19"/>
        <v>1750</v>
      </c>
      <c r="M84" s="31">
        <f t="shared" si="19"/>
        <v>1750</v>
      </c>
      <c r="N84" s="31">
        <f t="shared" si="19"/>
        <v>1750</v>
      </c>
      <c r="O84" s="31">
        <f t="shared" si="19"/>
        <v>1750</v>
      </c>
      <c r="P84" s="39">
        <f t="shared" si="15"/>
        <v>21000</v>
      </c>
    </row>
    <row r="85" spans="2:16" ht="21.95" customHeight="1" x14ac:dyDescent="0.25">
      <c r="B85" s="15" t="s">
        <v>76</v>
      </c>
      <c r="C85" s="16">
        <v>354338</v>
      </c>
      <c r="D85" s="32">
        <f t="shared" si="16"/>
        <v>29528.166666666668</v>
      </c>
      <c r="E85" s="32">
        <f t="shared" si="19"/>
        <v>29528.166666666668</v>
      </c>
      <c r="F85" s="32">
        <f t="shared" si="19"/>
        <v>29528.166666666668</v>
      </c>
      <c r="G85" s="32">
        <f t="shared" si="19"/>
        <v>29528.166666666668</v>
      </c>
      <c r="H85" s="32">
        <f t="shared" si="19"/>
        <v>29528.166666666668</v>
      </c>
      <c r="I85" s="32">
        <f t="shared" si="19"/>
        <v>29528.166666666668</v>
      </c>
      <c r="J85" s="32">
        <f t="shared" si="19"/>
        <v>29528.166666666668</v>
      </c>
      <c r="K85" s="32">
        <f t="shared" si="19"/>
        <v>29528.166666666668</v>
      </c>
      <c r="L85" s="32">
        <f t="shared" si="19"/>
        <v>29528.166666666668</v>
      </c>
      <c r="M85" s="32">
        <f t="shared" si="19"/>
        <v>29528.166666666668</v>
      </c>
      <c r="N85" s="32">
        <f t="shared" si="19"/>
        <v>29528.166666666668</v>
      </c>
      <c r="O85" s="32">
        <f t="shared" si="19"/>
        <v>29528.166666666668</v>
      </c>
      <c r="P85" s="39">
        <f t="shared" si="15"/>
        <v>354338.00000000006</v>
      </c>
    </row>
    <row r="86" spans="2:16" ht="21.95" customHeight="1" x14ac:dyDescent="0.25">
      <c r="B86" s="15" t="s">
        <v>77</v>
      </c>
      <c r="D86" s="31">
        <f t="shared" si="16"/>
        <v>0</v>
      </c>
      <c r="E86" s="31">
        <f t="shared" si="19"/>
        <v>0</v>
      </c>
      <c r="F86" s="31">
        <f t="shared" si="19"/>
        <v>0</v>
      </c>
      <c r="G86" s="31">
        <f t="shared" si="19"/>
        <v>0</v>
      </c>
      <c r="H86" s="31">
        <f t="shared" si="19"/>
        <v>0</v>
      </c>
      <c r="I86" s="31">
        <f t="shared" si="19"/>
        <v>0</v>
      </c>
      <c r="J86" s="31">
        <f t="shared" si="19"/>
        <v>0</v>
      </c>
      <c r="K86" s="31">
        <f t="shared" si="19"/>
        <v>0</v>
      </c>
      <c r="L86" s="31">
        <f t="shared" si="19"/>
        <v>0</v>
      </c>
      <c r="M86" s="31">
        <f t="shared" si="19"/>
        <v>0</v>
      </c>
      <c r="N86" s="31">
        <f t="shared" si="19"/>
        <v>0</v>
      </c>
      <c r="O86" s="31">
        <f t="shared" si="19"/>
        <v>0</v>
      </c>
      <c r="P86" s="39">
        <f t="shared" si="15"/>
        <v>0</v>
      </c>
    </row>
    <row r="87" spans="2:16" ht="21.95" customHeight="1" x14ac:dyDescent="0.25">
      <c r="B87" s="12" t="s">
        <v>78</v>
      </c>
      <c r="C87" s="50">
        <v>1734300</v>
      </c>
      <c r="D87" s="32">
        <f t="shared" si="16"/>
        <v>144525</v>
      </c>
      <c r="E87" s="32">
        <f t="shared" si="19"/>
        <v>144525</v>
      </c>
      <c r="F87" s="32">
        <f t="shared" si="19"/>
        <v>144525</v>
      </c>
      <c r="G87" s="32">
        <f t="shared" si="19"/>
        <v>144525</v>
      </c>
      <c r="H87" s="32">
        <f t="shared" si="19"/>
        <v>144525</v>
      </c>
      <c r="I87" s="32">
        <f t="shared" si="19"/>
        <v>144525</v>
      </c>
      <c r="J87" s="32">
        <f t="shared" si="19"/>
        <v>144525</v>
      </c>
      <c r="K87" s="32">
        <f t="shared" si="19"/>
        <v>144525</v>
      </c>
      <c r="L87" s="32">
        <f t="shared" si="19"/>
        <v>144525</v>
      </c>
      <c r="M87" s="32">
        <f t="shared" si="19"/>
        <v>144525</v>
      </c>
      <c r="N87" s="32">
        <f t="shared" si="19"/>
        <v>144525</v>
      </c>
      <c r="O87" s="32">
        <f t="shared" si="19"/>
        <v>144525</v>
      </c>
      <c r="P87" s="39">
        <f t="shared" si="15"/>
        <v>1734300</v>
      </c>
    </row>
    <row r="88" spans="2:16" ht="21.95" customHeight="1" x14ac:dyDescent="0.25">
      <c r="B88" s="12" t="s">
        <v>79</v>
      </c>
      <c r="C88" s="50">
        <v>8142835</v>
      </c>
      <c r="D88" s="31">
        <f t="shared" si="16"/>
        <v>678569.58333333337</v>
      </c>
      <c r="E88" s="31">
        <f t="shared" si="19"/>
        <v>678569.58333333337</v>
      </c>
      <c r="F88" s="31">
        <f t="shared" si="19"/>
        <v>678569.58333333337</v>
      </c>
      <c r="G88" s="31">
        <f t="shared" si="19"/>
        <v>678569.58333333337</v>
      </c>
      <c r="H88" s="31">
        <f t="shared" si="19"/>
        <v>678569.58333333337</v>
      </c>
      <c r="I88" s="31">
        <f t="shared" si="19"/>
        <v>678569.58333333337</v>
      </c>
      <c r="J88" s="31">
        <f t="shared" si="19"/>
        <v>678569.58333333337</v>
      </c>
      <c r="K88" s="31">
        <f t="shared" si="19"/>
        <v>678569.58333333337</v>
      </c>
      <c r="L88" s="31">
        <f t="shared" si="19"/>
        <v>678569.58333333337</v>
      </c>
      <c r="M88" s="31">
        <f t="shared" si="19"/>
        <v>678569.58333333337</v>
      </c>
      <c r="N88" s="31">
        <f t="shared" si="19"/>
        <v>678569.58333333337</v>
      </c>
      <c r="O88" s="31">
        <f t="shared" si="19"/>
        <v>678569.58333333337</v>
      </c>
      <c r="P88" s="39">
        <f t="shared" si="15"/>
        <v>8142834.9999999991</v>
      </c>
    </row>
    <row r="89" spans="2:16" ht="21.95" customHeight="1" x14ac:dyDescent="0.25">
      <c r="B89" s="15" t="s">
        <v>80</v>
      </c>
      <c r="C89" s="16">
        <v>123000</v>
      </c>
      <c r="D89" s="32">
        <f t="shared" si="16"/>
        <v>10250</v>
      </c>
      <c r="E89" s="32">
        <f t="shared" ref="E89:O91" si="21">D89</f>
        <v>10250</v>
      </c>
      <c r="F89" s="32">
        <f t="shared" si="21"/>
        <v>10250</v>
      </c>
      <c r="G89" s="32">
        <f t="shared" si="21"/>
        <v>10250</v>
      </c>
      <c r="H89" s="32">
        <f t="shared" si="21"/>
        <v>10250</v>
      </c>
      <c r="I89" s="32">
        <f t="shared" si="21"/>
        <v>10250</v>
      </c>
      <c r="J89" s="32">
        <f t="shared" si="21"/>
        <v>10250</v>
      </c>
      <c r="K89" s="32">
        <f t="shared" si="21"/>
        <v>10250</v>
      </c>
      <c r="L89" s="32">
        <f t="shared" si="21"/>
        <v>10250</v>
      </c>
      <c r="M89" s="32">
        <f t="shared" si="21"/>
        <v>10250</v>
      </c>
      <c r="N89" s="32">
        <f t="shared" si="21"/>
        <v>10250</v>
      </c>
      <c r="O89" s="32">
        <f t="shared" si="21"/>
        <v>10250</v>
      </c>
      <c r="P89" s="39">
        <f t="shared" si="15"/>
        <v>123000</v>
      </c>
    </row>
    <row r="90" spans="2:16" ht="21.95" customHeight="1" x14ac:dyDescent="0.25">
      <c r="B90" s="15" t="s">
        <v>81</v>
      </c>
      <c r="C90" s="16">
        <v>478560</v>
      </c>
      <c r="D90" s="31">
        <f t="shared" si="16"/>
        <v>39880</v>
      </c>
      <c r="E90" s="31">
        <f t="shared" si="21"/>
        <v>39880</v>
      </c>
      <c r="F90" s="31">
        <f>E90</f>
        <v>39880</v>
      </c>
      <c r="G90" s="31">
        <f t="shared" si="21"/>
        <v>39880</v>
      </c>
      <c r="H90" s="31">
        <f t="shared" si="21"/>
        <v>39880</v>
      </c>
      <c r="I90" s="31">
        <f t="shared" si="21"/>
        <v>39880</v>
      </c>
      <c r="J90" s="31">
        <f t="shared" si="21"/>
        <v>39880</v>
      </c>
      <c r="K90" s="31">
        <f t="shared" si="21"/>
        <v>39880</v>
      </c>
      <c r="L90" s="31">
        <f t="shared" si="21"/>
        <v>39880</v>
      </c>
      <c r="M90" s="31">
        <f t="shared" si="21"/>
        <v>39880</v>
      </c>
      <c r="N90" s="31">
        <f t="shared" si="21"/>
        <v>39880</v>
      </c>
      <c r="O90" s="31">
        <f t="shared" si="21"/>
        <v>39880</v>
      </c>
      <c r="P90" s="39">
        <f t="shared" si="15"/>
        <v>478560</v>
      </c>
    </row>
    <row r="91" spans="2:16" ht="21.95" customHeight="1" x14ac:dyDescent="0.25">
      <c r="B91" s="15" t="s">
        <v>82</v>
      </c>
      <c r="C91" s="16">
        <v>16750</v>
      </c>
      <c r="D91" s="32">
        <f t="shared" si="16"/>
        <v>1395.8333333333333</v>
      </c>
      <c r="E91" s="32">
        <f>D91</f>
        <v>1395.8333333333333</v>
      </c>
      <c r="F91" s="32">
        <f t="shared" si="21"/>
        <v>1395.8333333333333</v>
      </c>
      <c r="G91" s="32">
        <f t="shared" si="21"/>
        <v>1395.8333333333333</v>
      </c>
      <c r="H91" s="32">
        <f t="shared" si="21"/>
        <v>1395.8333333333333</v>
      </c>
      <c r="I91" s="32">
        <f t="shared" si="21"/>
        <v>1395.8333333333333</v>
      </c>
      <c r="J91" s="32">
        <f t="shared" si="21"/>
        <v>1395.8333333333333</v>
      </c>
      <c r="K91" s="32">
        <f t="shared" si="21"/>
        <v>1395.8333333333333</v>
      </c>
      <c r="L91" s="32">
        <f t="shared" si="21"/>
        <v>1395.8333333333333</v>
      </c>
      <c r="M91" s="32">
        <f t="shared" si="21"/>
        <v>1395.8333333333333</v>
      </c>
      <c r="N91" s="32">
        <f t="shared" si="21"/>
        <v>1395.8333333333333</v>
      </c>
      <c r="O91" s="32">
        <f t="shared" si="21"/>
        <v>1395.8333333333333</v>
      </c>
      <c r="P91" s="39">
        <f t="shared" si="15"/>
        <v>16750.000000000004</v>
      </c>
    </row>
    <row r="92" spans="2:16" ht="30" customHeight="1" x14ac:dyDescent="0.25">
      <c r="B92" s="41" t="s">
        <v>83</v>
      </c>
      <c r="C92" s="42"/>
      <c r="D92" s="51">
        <f t="shared" ref="D92:O92" si="22">SUM(D57:D91)</f>
        <v>1730208.0062499999</v>
      </c>
      <c r="E92" s="86">
        <f t="shared" si="22"/>
        <v>1751919.9470833333</v>
      </c>
      <c r="F92" s="86">
        <f t="shared" si="22"/>
        <v>1787817.0820833335</v>
      </c>
      <c r="G92" s="86">
        <f t="shared" si="22"/>
        <v>1748820.1270833334</v>
      </c>
      <c r="H92" s="86">
        <f t="shared" si="22"/>
        <v>1770428.0370833334</v>
      </c>
      <c r="I92" s="86">
        <f t="shared" si="22"/>
        <v>1759135.0895833333</v>
      </c>
      <c r="J92" s="86">
        <f t="shared" si="22"/>
        <v>1741367.3812499999</v>
      </c>
      <c r="K92" s="86">
        <f t="shared" si="22"/>
        <v>1720867.3812499999</v>
      </c>
      <c r="L92" s="86">
        <f t="shared" si="22"/>
        <v>1781737.3812499999</v>
      </c>
      <c r="M92" s="86">
        <f t="shared" si="22"/>
        <v>1786917.3812499999</v>
      </c>
      <c r="N92" s="86">
        <f t="shared" si="22"/>
        <v>1789337.3812499999</v>
      </c>
      <c r="O92" s="86">
        <f t="shared" si="22"/>
        <v>1821747.3812499999</v>
      </c>
      <c r="P92" s="47">
        <f t="shared" si="15"/>
        <v>21190302.576666668</v>
      </c>
    </row>
    <row r="93" spans="2:16" ht="9" customHeight="1" x14ac:dyDescent="0.25"/>
    <row r="94" spans="2:16" ht="21.95" customHeight="1" x14ac:dyDescent="0.25">
      <c r="D94" s="52"/>
      <c r="E94" s="52"/>
      <c r="F94" s="52"/>
      <c r="G94" s="53"/>
      <c r="H94" s="53"/>
      <c r="I94" s="53"/>
      <c r="J94" s="53"/>
      <c r="K94" s="53"/>
      <c r="L94" s="53"/>
      <c r="M94" s="53"/>
      <c r="N94" s="53"/>
      <c r="O94" s="53"/>
      <c r="P94" s="54"/>
    </row>
    <row r="95" spans="2:16" ht="21.95" customHeight="1" x14ac:dyDescent="0.25">
      <c r="B95" s="15" t="s">
        <v>84</v>
      </c>
      <c r="D95" s="31"/>
      <c r="E95" s="31"/>
      <c r="F95" s="31"/>
      <c r="G95" s="31"/>
      <c r="H95" s="31"/>
      <c r="I95" s="31"/>
      <c r="J95" s="31"/>
      <c r="K95" s="31"/>
      <c r="L95" s="31"/>
      <c r="M95" s="31"/>
      <c r="N95" s="31"/>
      <c r="O95" s="31"/>
      <c r="P95" s="39">
        <f t="shared" si="15"/>
        <v>0</v>
      </c>
    </row>
    <row r="96" spans="2:16" ht="21.95" customHeight="1" x14ac:dyDescent="0.25">
      <c r="B96" s="15" t="s">
        <v>85</v>
      </c>
      <c r="D96" s="55">
        <f>C96/12</f>
        <v>0</v>
      </c>
      <c r="E96" s="32">
        <f>D96</f>
        <v>0</v>
      </c>
      <c r="F96" s="32">
        <f t="shared" ref="F96:O96" si="23">E96</f>
        <v>0</v>
      </c>
      <c r="G96" s="32">
        <f t="shared" si="23"/>
        <v>0</v>
      </c>
      <c r="H96" s="32">
        <f t="shared" si="23"/>
        <v>0</v>
      </c>
      <c r="I96" s="32">
        <f t="shared" si="23"/>
        <v>0</v>
      </c>
      <c r="J96" s="32">
        <f t="shared" si="23"/>
        <v>0</v>
      </c>
      <c r="K96" s="32">
        <f t="shared" si="23"/>
        <v>0</v>
      </c>
      <c r="L96" s="32">
        <f t="shared" si="23"/>
        <v>0</v>
      </c>
      <c r="M96" s="32">
        <f t="shared" si="23"/>
        <v>0</v>
      </c>
      <c r="N96" s="32">
        <f t="shared" si="23"/>
        <v>0</v>
      </c>
      <c r="O96" s="32">
        <f t="shared" si="23"/>
        <v>0</v>
      </c>
      <c r="P96" s="56">
        <f t="shared" si="15"/>
        <v>0</v>
      </c>
    </row>
    <row r="97" spans="2:16" ht="30" customHeight="1" x14ac:dyDescent="0.25">
      <c r="B97" s="41" t="s">
        <v>86</v>
      </c>
      <c r="C97" s="42"/>
      <c r="D97" s="57">
        <f t="shared" ref="D97:O97" si="24">D92-SUM(D94:D96)</f>
        <v>1730208.0062499999</v>
      </c>
      <c r="E97" s="58">
        <f t="shared" si="24"/>
        <v>1751919.9470833333</v>
      </c>
      <c r="F97" s="58">
        <f t="shared" si="24"/>
        <v>1787817.0820833335</v>
      </c>
      <c r="G97" s="58">
        <f t="shared" si="24"/>
        <v>1748820.1270833334</v>
      </c>
      <c r="H97" s="58">
        <f t="shared" si="24"/>
        <v>1770428.0370833334</v>
      </c>
      <c r="I97" s="58">
        <f t="shared" si="24"/>
        <v>1759135.0895833333</v>
      </c>
      <c r="J97" s="58">
        <f t="shared" si="24"/>
        <v>1741367.3812499999</v>
      </c>
      <c r="K97" s="58">
        <f t="shared" si="24"/>
        <v>1720867.3812499999</v>
      </c>
      <c r="L97" s="58">
        <f t="shared" si="24"/>
        <v>1781737.3812499999</v>
      </c>
      <c r="M97" s="58">
        <f t="shared" si="24"/>
        <v>1786917.3812499999</v>
      </c>
      <c r="N97" s="58">
        <f t="shared" si="24"/>
        <v>1789337.3812499999</v>
      </c>
      <c r="O97" s="58">
        <f t="shared" si="24"/>
        <v>1821747.3812499999</v>
      </c>
      <c r="P97" s="59">
        <f>SUM(P92:P96)</f>
        <v>21190302.576666668</v>
      </c>
    </row>
    <row r="98" spans="2:16" ht="30" customHeight="1" x14ac:dyDescent="0.25">
      <c r="B98" s="41" t="s">
        <v>87</v>
      </c>
      <c r="C98" s="42"/>
      <c r="D98" s="60">
        <f t="shared" ref="D98:O98" si="25">(D53-D97)</f>
        <v>2574674.9104166673</v>
      </c>
      <c r="E98" s="61">
        <f t="shared" si="25"/>
        <v>2155545.2966666678</v>
      </c>
      <c r="F98" s="61">
        <f t="shared" si="25"/>
        <v>835128.54791666777</v>
      </c>
      <c r="G98" s="61">
        <f t="shared" si="25"/>
        <v>-302776.24583333242</v>
      </c>
      <c r="H98" s="61">
        <f t="shared" si="25"/>
        <v>-907833.94958333252</v>
      </c>
      <c r="I98" s="61">
        <f t="shared" si="25"/>
        <v>-1000828.7058333326</v>
      </c>
      <c r="J98" s="61">
        <f t="shared" si="25"/>
        <v>-536755.75374999945</v>
      </c>
      <c r="K98" s="61">
        <f t="shared" si="25"/>
        <v>-253737.80166666606</v>
      </c>
      <c r="L98" s="61">
        <f t="shared" si="25"/>
        <v>-143044.84958333266</v>
      </c>
      <c r="M98" s="61">
        <f t="shared" si="25"/>
        <v>604293.10250000074</v>
      </c>
      <c r="N98" s="61">
        <f t="shared" si="25"/>
        <v>968671.05458333413</v>
      </c>
      <c r="O98" s="61">
        <f t="shared" si="25"/>
        <v>2366659.0066666678</v>
      </c>
      <c r="P98" s="62"/>
    </row>
    <row r="100" spans="2:16" ht="21.95" customHeight="1" x14ac:dyDescent="0.25">
      <c r="B100" s="48" t="s">
        <v>88</v>
      </c>
      <c r="C100" s="49"/>
      <c r="D100" s="26"/>
      <c r="E100" s="26"/>
      <c r="F100" s="26"/>
      <c r="G100" s="26"/>
      <c r="H100" s="26"/>
      <c r="I100" s="26"/>
      <c r="J100" s="26"/>
      <c r="K100" s="26"/>
      <c r="L100" s="26"/>
      <c r="M100" s="26"/>
      <c r="N100" s="26"/>
      <c r="O100" s="26"/>
      <c r="P100" s="26"/>
    </row>
    <row r="101" spans="2:16" ht="9" customHeight="1" x14ac:dyDescent="0.25"/>
    <row r="102" spans="2:16" ht="21.95" customHeight="1" x14ac:dyDescent="0.25">
      <c r="B102" s="15" t="s">
        <v>89</v>
      </c>
      <c r="D102" s="63"/>
      <c r="E102" s="87"/>
      <c r="F102" s="87"/>
      <c r="G102" s="87"/>
      <c r="H102" s="87"/>
      <c r="I102" s="87"/>
      <c r="J102" s="87"/>
      <c r="K102" s="87"/>
      <c r="L102" s="87"/>
      <c r="M102" s="87"/>
      <c r="N102" s="87"/>
      <c r="O102" s="88"/>
      <c r="P102" s="89"/>
    </row>
    <row r="103" spans="2:16" ht="21.95" customHeight="1" x14ac:dyDescent="0.25">
      <c r="B103" s="15" t="s">
        <v>90</v>
      </c>
      <c r="D103" s="90"/>
      <c r="E103" s="31"/>
      <c r="F103" s="31"/>
      <c r="G103" s="31"/>
      <c r="H103" s="31"/>
      <c r="I103" s="31"/>
      <c r="J103" s="31"/>
      <c r="K103" s="31"/>
      <c r="L103" s="31"/>
      <c r="M103" s="31"/>
      <c r="N103" s="31"/>
      <c r="O103" s="31"/>
      <c r="P103" s="91"/>
    </row>
    <row r="104" spans="2:16" ht="21.95" customHeight="1" x14ac:dyDescent="0.25">
      <c r="B104" s="15" t="s">
        <v>91</v>
      </c>
      <c r="D104" s="92"/>
      <c r="E104" s="53"/>
      <c r="F104" s="53"/>
      <c r="G104" s="53"/>
      <c r="H104" s="53"/>
      <c r="I104" s="53"/>
      <c r="J104" s="53"/>
      <c r="K104" s="53"/>
      <c r="L104" s="53"/>
      <c r="M104" s="53"/>
      <c r="N104" s="53"/>
      <c r="O104" s="93"/>
      <c r="P104" s="94"/>
    </row>
    <row r="105" spans="2:16" ht="21.95" customHeight="1" x14ac:dyDescent="0.25">
      <c r="B105" s="15" t="s">
        <v>92</v>
      </c>
      <c r="D105" s="90"/>
      <c r="E105" s="31"/>
      <c r="F105" s="31"/>
      <c r="G105" s="31"/>
      <c r="H105" s="31"/>
      <c r="I105" s="31"/>
      <c r="J105" s="31"/>
      <c r="K105" s="31"/>
      <c r="L105" s="31"/>
      <c r="M105" s="31"/>
      <c r="N105" s="31"/>
      <c r="O105" s="31"/>
      <c r="P105" s="91"/>
    </row>
    <row r="106" spans="2:16" ht="21.95" customHeight="1" x14ac:dyDescent="0.25">
      <c r="B106" s="15" t="s">
        <v>93</v>
      </c>
      <c r="D106" s="92"/>
      <c r="E106" s="53"/>
      <c r="F106" s="53"/>
      <c r="G106" s="53"/>
      <c r="H106" s="53"/>
      <c r="I106" s="53"/>
      <c r="J106" s="53"/>
      <c r="K106" s="53"/>
      <c r="L106" s="53"/>
      <c r="M106" s="53"/>
      <c r="N106" s="53"/>
      <c r="O106" s="93"/>
      <c r="P106" s="94"/>
    </row>
    <row r="107" spans="2:16" ht="21.95" customHeight="1" x14ac:dyDescent="0.25">
      <c r="B107" s="15" t="s">
        <v>94</v>
      </c>
      <c r="D107" s="95"/>
      <c r="E107" s="96"/>
      <c r="F107" s="96"/>
      <c r="G107" s="96"/>
      <c r="H107" s="96"/>
      <c r="I107" s="96"/>
      <c r="J107" s="96"/>
      <c r="K107" s="96"/>
      <c r="L107" s="96"/>
      <c r="M107" s="96"/>
      <c r="N107" s="96"/>
      <c r="O107" s="96"/>
      <c r="P107" s="97"/>
    </row>
  </sheetData>
  <mergeCells count="2">
    <mergeCell ref="B2:H2"/>
    <mergeCell ref="P5:P6"/>
  </mergeCells>
  <conditionalFormatting sqref="D92:P92 D97:O98 D52:O53 P94:P98 P10:P53 P57:P91">
    <cfRule type="cellIs" dxfId="0" priority="1" operator="lessThan">
      <formula>0</formula>
    </cfRule>
  </conditionalFormatting>
  <dataValidations count="10">
    <dataValidation allowBlank="1" showInputMessage="1" showErrorMessage="1" prompt="Enter other operating values that you want to track across each month" sqref="B100:C100" xr:uid="{1991F2AC-57E8-4AE2-AC7C-8C5B653D86A7}"/>
    <dataValidation allowBlank="1" showInputMessage="1" showErrorMessage="1" prompt="Enter the cash paid out items for each month_x000a_" sqref="B55:C55" xr:uid="{A0F53481-AC0D-4D20-AD4B-90EEB6820A1B}"/>
    <dataValidation allowBlank="1" showInputMessage="1" showErrorMessage="1" prompt="Enter the cash receipts items for each month._x000a__x000a_For Returns and allowances, enter the values as positive numbers._x000a_" sqref="B8:C8" xr:uid="{0D7641E6-EE72-47EB-B92F-8F3365EA5984}"/>
    <dataValidation allowBlank="1" showInputMessage="1" showErrorMessage="1" prompt="Enter a minimum balance alert. The template will highlight if the cash balance is below the alert minimum value." sqref="K3" xr:uid="{DE5922BB-78ED-4100-B9B2-702A74E5CD4E}"/>
    <dataValidation allowBlank="1" showInputMessage="1" showErrorMessage="1" prompt="Enter a starting date from when a one-year forecast schedule will begin" sqref="G3" xr:uid="{3E2D3DC2-CB1E-4200-BFD2-10DF0A28319D}"/>
    <dataValidation allowBlank="1" showInputMessage="1" showErrorMessage="1" prompt="Enter the starting cash amount during the starting date" sqref="D3" xr:uid="{111E3012-7650-4360-BB9A-8A489646BBCC}"/>
    <dataValidation allowBlank="1" showInputMessage="1" showErrorMessage="1" promptTitle="Cash Flow Forecast Template" prompt="_x000a_Enter your company name, starting cash on hand, starting date, and a cash minimum balance alert._x000a__x000a_Enter the values for your Cash Receipts and Cash Paid Out items for each month._x000a_" sqref="A1" xr:uid="{45BB25A9-7A09-4911-A6C0-4CD4405BC3FE}"/>
    <dataValidation allowBlank="1" showInputMessage="1" showErrorMessage="1" prompt="Enter supplies not included in cost of goods sold (COGS)" sqref="E73:O73" xr:uid="{AC5DC363-F2E4-4672-8AD2-550016499392}"/>
    <dataValidation allowBlank="1" showInputMessage="1" showErrorMessage="1" prompt="Enter materials and supplies included in cost of goods sold (COGS)" sqref="E63:O63" xr:uid="{5389D125-CE50-4316-BC6A-BD2B02B03B68}"/>
    <dataValidation allowBlank="1" showInputMessage="1" showErrorMessage="1" prompt="Enter returns and allowances as a positive number" sqref="D42:O43" xr:uid="{8B43AF39-7962-404E-9130-344224E48B9F}"/>
  </dataValidations>
  <printOptions horizontalCentered="1"/>
  <pageMargins left="0.3" right="0.3" top="0.5" bottom="0.5" header="0.3" footer="0.3"/>
  <pageSetup scale="2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F9C92-B077-4C9B-8D33-56375E57E371}">
  <dimension ref="B1:O15"/>
  <sheetViews>
    <sheetView showGridLines="0" topLeftCell="A2" zoomScale="80" zoomScaleNormal="80" zoomScalePageLayoutView="80" workbookViewId="0">
      <selection activeCell="C6" sqref="C6"/>
    </sheetView>
  </sheetViews>
  <sheetFormatPr defaultColWidth="10.42578125" defaultRowHeight="21.95" customHeight="1" x14ac:dyDescent="0.25"/>
  <cols>
    <col min="1" max="1" width="2.140625" style="6" customWidth="1"/>
    <col min="2" max="3" width="17.5703125" style="64" customWidth="1"/>
    <col min="4" max="4" width="5.7109375" style="5" customWidth="1"/>
    <col min="5" max="10" width="10.42578125" style="6"/>
    <col min="11" max="11" width="22.140625" style="6" customWidth="1"/>
    <col min="12" max="12" width="2.140625" style="6" customWidth="1"/>
    <col min="13" max="15" width="10.42578125" style="65" customWidth="1"/>
    <col min="16" max="16384" width="10.42578125" style="6"/>
  </cols>
  <sheetData>
    <row r="1" spans="2:15" ht="116.25" customHeight="1" x14ac:dyDescent="0.25">
      <c r="B1" s="15"/>
      <c r="C1" s="5"/>
      <c r="E1" s="5"/>
      <c r="F1" s="5"/>
      <c r="G1" s="5"/>
      <c r="H1" s="5"/>
      <c r="I1" s="5"/>
      <c r="J1" s="5"/>
      <c r="K1" s="5"/>
      <c r="L1" s="5" t="s">
        <v>0</v>
      </c>
      <c r="M1" s="5"/>
      <c r="N1" s="5"/>
      <c r="O1" s="5"/>
    </row>
    <row r="2" spans="2:15" ht="32.1" customHeight="1" x14ac:dyDescent="0.25"/>
    <row r="3" spans="2:15" ht="32.1" customHeight="1" x14ac:dyDescent="0.25">
      <c r="B3" s="66" t="s">
        <v>95</v>
      </c>
      <c r="C3" s="67" t="s">
        <v>96</v>
      </c>
      <c r="M3" s="68" t="str">
        <f>B3</f>
        <v>Month</v>
      </c>
      <c r="N3" s="69" t="s">
        <v>97</v>
      </c>
      <c r="O3" s="69" t="s">
        <v>98</v>
      </c>
    </row>
    <row r="4" spans="2:15" ht="21.95" customHeight="1" x14ac:dyDescent="0.25">
      <c r="B4" s="70">
        <f>'[1]Cash Flow Actual'!C5</f>
        <v>43831</v>
      </c>
      <c r="C4" s="71">
        <f>'Cash-Flow Example'!D6</f>
        <v>75000</v>
      </c>
      <c r="M4" s="72">
        <f t="shared" ref="M4:M15" si="0">B4</f>
        <v>43831</v>
      </c>
      <c r="N4" s="69">
        <f t="shared" ref="N4:N15" si="1">IF(C4&lt;Cash_Minimum,0,C4)</f>
        <v>75000</v>
      </c>
      <c r="O4" s="69">
        <f t="shared" ref="O4:O14" si="2">IF(C4&lt;Cash_Minimum,C4,0)</f>
        <v>0</v>
      </c>
    </row>
    <row r="5" spans="2:15" ht="21.95" customHeight="1" x14ac:dyDescent="0.25">
      <c r="B5" s="73">
        <f>'[1]Cash Flow Actual'!D5</f>
        <v>43862</v>
      </c>
      <c r="C5" s="71">
        <f>'Cash-Flow Example'!E6</f>
        <v>2574674.9104166673</v>
      </c>
      <c r="M5" s="72">
        <f t="shared" si="0"/>
        <v>43862</v>
      </c>
      <c r="N5" s="69">
        <f t="shared" si="1"/>
        <v>2574674.9104166673</v>
      </c>
      <c r="O5" s="69">
        <f t="shared" si="2"/>
        <v>0</v>
      </c>
    </row>
    <row r="6" spans="2:15" ht="21.95" customHeight="1" x14ac:dyDescent="0.25">
      <c r="B6" s="74">
        <f>'[1]Cash Flow Actual'!E5</f>
        <v>43891</v>
      </c>
      <c r="C6" s="71">
        <f>'Cash-Flow Example'!F6</f>
        <v>2155545.2966666678</v>
      </c>
      <c r="M6" s="72">
        <f t="shared" si="0"/>
        <v>43891</v>
      </c>
      <c r="N6" s="69">
        <f t="shared" si="1"/>
        <v>2155545.2966666678</v>
      </c>
      <c r="O6" s="69">
        <f t="shared" si="2"/>
        <v>0</v>
      </c>
    </row>
    <row r="7" spans="2:15" ht="21.95" customHeight="1" x14ac:dyDescent="0.25">
      <c r="B7" s="73">
        <f>'[1]Cash Flow Actual'!F5</f>
        <v>43922</v>
      </c>
      <c r="C7" s="71">
        <f>'Cash-Flow Example'!G6</f>
        <v>835128.54791666777</v>
      </c>
      <c r="M7" s="72">
        <f t="shared" si="0"/>
        <v>43922</v>
      </c>
      <c r="N7" s="69">
        <f t="shared" si="1"/>
        <v>835128.54791666777</v>
      </c>
      <c r="O7" s="69">
        <f t="shared" si="2"/>
        <v>0</v>
      </c>
    </row>
    <row r="8" spans="2:15" ht="21.95" customHeight="1" x14ac:dyDescent="0.25">
      <c r="B8" s="74">
        <f>'[1]Cash Flow Actual'!G5</f>
        <v>43952</v>
      </c>
      <c r="C8" s="71">
        <f>'Cash-Flow Example'!H6</f>
        <v>-302776.24583333242</v>
      </c>
      <c r="M8" s="72">
        <f t="shared" si="0"/>
        <v>43952</v>
      </c>
      <c r="N8" s="69">
        <f t="shared" si="1"/>
        <v>0</v>
      </c>
      <c r="O8" s="69">
        <f t="shared" si="2"/>
        <v>-302776.24583333242</v>
      </c>
    </row>
    <row r="9" spans="2:15" ht="21.95" customHeight="1" x14ac:dyDescent="0.25">
      <c r="B9" s="73">
        <f>'[1]Cash Flow Actual'!H5</f>
        <v>43983</v>
      </c>
      <c r="C9" s="71">
        <f>'Cash-Flow Example'!I6</f>
        <v>-907833.94958333252</v>
      </c>
      <c r="M9" s="72">
        <f t="shared" si="0"/>
        <v>43983</v>
      </c>
      <c r="N9" s="69">
        <f t="shared" si="1"/>
        <v>0</v>
      </c>
      <c r="O9" s="69">
        <f t="shared" si="2"/>
        <v>-907833.94958333252</v>
      </c>
    </row>
    <row r="10" spans="2:15" ht="21.95" customHeight="1" x14ac:dyDescent="0.25">
      <c r="B10" s="74">
        <f>'[1]Cash Flow Actual'!I5</f>
        <v>44013</v>
      </c>
      <c r="C10" s="71">
        <f>'Cash-Flow Example'!J6</f>
        <v>-1000828.7058333326</v>
      </c>
      <c r="M10" s="72">
        <f t="shared" si="0"/>
        <v>44013</v>
      </c>
      <c r="N10" s="69">
        <f t="shared" si="1"/>
        <v>0</v>
      </c>
      <c r="O10" s="69">
        <f t="shared" si="2"/>
        <v>-1000828.7058333326</v>
      </c>
    </row>
    <row r="11" spans="2:15" ht="21.95" customHeight="1" x14ac:dyDescent="0.25">
      <c r="B11" s="73">
        <f>'[1]Cash Flow Actual'!J5</f>
        <v>44044</v>
      </c>
      <c r="C11" s="71">
        <f>'Cash-Flow Example'!K6</f>
        <v>-536755.75374999945</v>
      </c>
      <c r="M11" s="72">
        <f t="shared" si="0"/>
        <v>44044</v>
      </c>
      <c r="N11" s="69">
        <f t="shared" si="1"/>
        <v>0</v>
      </c>
      <c r="O11" s="69">
        <f t="shared" si="2"/>
        <v>-536755.75374999945</v>
      </c>
    </row>
    <row r="12" spans="2:15" ht="21.95" customHeight="1" x14ac:dyDescent="0.25">
      <c r="B12" s="74">
        <f>'[1]Cash Flow Actual'!K5</f>
        <v>44075</v>
      </c>
      <c r="C12" s="71">
        <f>'Cash-Flow Example'!L6</f>
        <v>-253737.80166666606</v>
      </c>
      <c r="M12" s="72">
        <f t="shared" si="0"/>
        <v>44075</v>
      </c>
      <c r="N12" s="69">
        <f t="shared" si="1"/>
        <v>0</v>
      </c>
      <c r="O12" s="69">
        <f t="shared" si="2"/>
        <v>-253737.80166666606</v>
      </c>
    </row>
    <row r="13" spans="2:15" ht="21.95" customHeight="1" x14ac:dyDescent="0.25">
      <c r="B13" s="73">
        <f>'[1]Cash Flow Actual'!L5</f>
        <v>44105</v>
      </c>
      <c r="C13" s="71">
        <f>'Cash-Flow Example'!M6</f>
        <v>-143044.84958333266</v>
      </c>
      <c r="M13" s="72">
        <f t="shared" si="0"/>
        <v>44105</v>
      </c>
      <c r="N13" s="69">
        <f t="shared" si="1"/>
        <v>0</v>
      </c>
      <c r="O13" s="69">
        <f t="shared" si="2"/>
        <v>-143044.84958333266</v>
      </c>
    </row>
    <row r="14" spans="2:15" ht="21.95" customHeight="1" x14ac:dyDescent="0.25">
      <c r="B14" s="74">
        <f>'[1]Cash Flow Actual'!M5</f>
        <v>44136</v>
      </c>
      <c r="C14" s="71">
        <f>'Cash-Flow Example'!N6</f>
        <v>604293.10250000074</v>
      </c>
      <c r="M14" s="72">
        <f t="shared" si="0"/>
        <v>44136</v>
      </c>
      <c r="N14" s="69">
        <f t="shared" si="1"/>
        <v>604293.10250000074</v>
      </c>
      <c r="O14" s="69">
        <f t="shared" si="2"/>
        <v>0</v>
      </c>
    </row>
    <row r="15" spans="2:15" ht="21.95" customHeight="1" x14ac:dyDescent="0.25">
      <c r="B15" s="75">
        <f>'[1]Cash Flow Actual'!N5</f>
        <v>44166</v>
      </c>
      <c r="C15" s="71">
        <f>'Cash-Flow Example'!O6</f>
        <v>968671.05458333413</v>
      </c>
      <c r="M15" s="72">
        <f t="shared" si="0"/>
        <v>44166</v>
      </c>
      <c r="N15" s="69">
        <f t="shared" si="1"/>
        <v>968671.05458333413</v>
      </c>
      <c r="O15" s="69"/>
    </row>
  </sheetData>
  <dataValidations count="1">
    <dataValidation allowBlank="1" showInputMessage="1" showErrorMessage="1" prompt="This tab automatically reads from the Cash Flow Forecast tab and summarizes the forecast with a table and a chart." sqref="A1" xr:uid="{2186F0FB-DD99-440D-97F5-65F2E08F0C63}"/>
  </dataValidations>
  <printOptions horizontalCentered="1"/>
  <pageMargins left="0.5" right="0.5" top="0.75" bottom="0.75" header="0.3" footer="0.3"/>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1D84D-8BB0-46D3-88EE-1B1BBCC8826C}">
  <dimension ref="A1"/>
  <sheetViews>
    <sheetView topLeftCell="A3" workbookViewId="0">
      <selection activeCell="N17" sqref="N17"/>
    </sheetView>
  </sheetViews>
  <sheetFormatPr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24B9C4891671249864E9E7749505515" ma:contentTypeVersion="2" ma:contentTypeDescription="Create a new document." ma:contentTypeScope="" ma:versionID="57190e32afc89890fb69c53ce6ba20d6">
  <xsd:schema xmlns:xsd="http://www.w3.org/2001/XMLSchema" xmlns:xs="http://www.w3.org/2001/XMLSchema" xmlns:p="http://schemas.microsoft.com/office/2006/metadata/properties" xmlns:ns2="b6473001-1220-4572-a24e-f10727d22744" targetNamespace="http://schemas.microsoft.com/office/2006/metadata/properties" ma:root="true" ma:fieldsID="f5453e07fa68e4995247dbc21870cda9" ns2:_="">
    <xsd:import namespace="b6473001-1220-4572-a24e-f10727d22744"/>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473001-1220-4572-a24e-f10727d227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EA1B369-4B23-461D-B02F-2B8A5CAD0A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473001-1220-4572-a24e-f10727d227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BD9E9F-0217-4F0F-99A2-8FCAEBFA0F83}">
  <ds:schemaRefs>
    <ds:schemaRef ds:uri="http://schemas.microsoft.com/sharepoint/v3/contenttype/forms"/>
  </ds:schemaRefs>
</ds:datastoreItem>
</file>

<file path=customXml/itemProps3.xml><?xml version="1.0" encoding="utf-8"?>
<ds:datastoreItem xmlns:ds="http://schemas.openxmlformats.org/officeDocument/2006/customXml" ds:itemID="{A0505748-07D3-4D3A-B3A1-86B0E246A49A}">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purl.org/dc/terms/"/>
    <ds:schemaRef ds:uri="http://schemas.microsoft.com/office/infopath/2007/PartnerControls"/>
    <ds:schemaRef ds:uri="b6473001-1220-4572-a24e-f10727d2274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Cash Flow</vt:lpstr>
      <vt:lpstr>Cash on Hand Chart</vt:lpstr>
      <vt:lpstr>Cash Forecasting Chart</vt:lpstr>
      <vt:lpstr>Instructions</vt:lpstr>
      <vt:lpstr>Cash-Flow Example</vt:lpstr>
      <vt:lpstr>Chart Example</vt:lpstr>
      <vt:lpstr>Forecast Model Example</vt:lpstr>
      <vt:lpstr>'Cash Flow'!Cash_Minimum</vt:lpstr>
      <vt:lpstr>'Cash-Flow Example'!Cash_Minimum</vt:lpstr>
      <vt:lpstr>'Cash on Hand Chart'!Print_Area</vt:lpstr>
      <vt:lpstr>'Chart Example'!Print_Area</vt:lpstr>
      <vt:lpstr>'Cash Flow'!Start_Date</vt:lpstr>
      <vt:lpstr>'Cash-Flow Example'!Start_Date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Sherri Bailey</dc:creator>
  <cp:keywords/>
  <dc:description/>
  <cp:lastModifiedBy>Kay Love</cp:lastModifiedBy>
  <cp:revision/>
  <dcterms:created xsi:type="dcterms:W3CDTF">2020-04-23T16:25:55Z</dcterms:created>
  <dcterms:modified xsi:type="dcterms:W3CDTF">2020-04-29T19:07:09Z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0x010100324B9C4891671249864E9E7749505515</vt:lpwstr>
  </property>
</Properties>
</file>